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740" windowHeight="7365" activeTab="1"/>
  </bookViews>
  <sheets>
    <sheet name="compil" sheetId="1" r:id="rId1"/>
    <sheet name="Saclay-orig" sheetId="2" r:id="rId2"/>
    <sheet name="Activation-LosAlamos-orig" sheetId="3" r:id="rId3"/>
  </sheets>
  <definedNames/>
  <calcPr fullCalcOnLoad="1"/>
</workbook>
</file>

<file path=xl/sharedStrings.xml><?xml version="1.0" encoding="utf-8"?>
<sst xmlns="http://schemas.openxmlformats.org/spreadsheetml/2006/main" count="717" uniqueCount="297">
  <si>
    <t>Symbol</t>
  </si>
  <si>
    <t>Name</t>
  </si>
  <si>
    <t>Mass</t>
  </si>
  <si>
    <t>Prompt activation</t>
  </si>
  <si>
    <t>Contact dose</t>
  </si>
  <si>
    <t xml:space="preserve"> </t>
  </si>
  <si>
    <t>(nCi/g)</t>
  </si>
  <si>
    <t>(mr/hr/g at 1 in)</t>
  </si>
  <si>
    <t>Ac</t>
  </si>
  <si>
    <t>actinium</t>
  </si>
  <si>
    <t>*</t>
  </si>
  <si>
    <t>Al</t>
  </si>
  <si>
    <t>aluminium</t>
  </si>
  <si>
    <t>Am</t>
  </si>
  <si>
    <t>americium</t>
  </si>
  <si>
    <t>Sb</t>
  </si>
  <si>
    <t>antimony</t>
  </si>
  <si>
    <t>Ar</t>
  </si>
  <si>
    <t>argon</t>
  </si>
  <si>
    <t>As</t>
  </si>
  <si>
    <t>arsenic</t>
  </si>
  <si>
    <t>At</t>
  </si>
  <si>
    <t>astatine</t>
  </si>
  <si>
    <t>Ba</t>
  </si>
  <si>
    <t>barium</t>
  </si>
  <si>
    <t>Bk</t>
  </si>
  <si>
    <t>berkelium</t>
  </si>
  <si>
    <t>Be</t>
  </si>
  <si>
    <t>beryllium</t>
  </si>
  <si>
    <t>Bi</t>
  </si>
  <si>
    <t>bismuth</t>
  </si>
  <si>
    <t>B</t>
  </si>
  <si>
    <t>boron</t>
  </si>
  <si>
    <t>Br</t>
  </si>
  <si>
    <t>bromine</t>
  </si>
  <si>
    <t>Cd</t>
  </si>
  <si>
    <t>cadmium</t>
  </si>
  <si>
    <t>Ca</t>
  </si>
  <si>
    <t>calcium</t>
  </si>
  <si>
    <t>Cf</t>
  </si>
  <si>
    <t>californium</t>
  </si>
  <si>
    <t>C</t>
  </si>
  <si>
    <t>carbon</t>
  </si>
  <si>
    <t>Ce</t>
  </si>
  <si>
    <t>cerium</t>
  </si>
  <si>
    <t>Cs</t>
  </si>
  <si>
    <t>cesium</t>
  </si>
  <si>
    <t>Cl</t>
  </si>
  <si>
    <t>ch1orine</t>
  </si>
  <si>
    <t>Cr</t>
  </si>
  <si>
    <t>chromium</t>
  </si>
  <si>
    <t>Co</t>
  </si>
  <si>
    <t>cobalt</t>
  </si>
  <si>
    <t>Cu</t>
  </si>
  <si>
    <t>copper</t>
  </si>
  <si>
    <t>Cm</t>
  </si>
  <si>
    <t>curium</t>
  </si>
  <si>
    <t>Dy</t>
  </si>
  <si>
    <t>dysprosium</t>
  </si>
  <si>
    <t>D</t>
  </si>
  <si>
    <t>deuterium</t>
  </si>
  <si>
    <t>Es</t>
  </si>
  <si>
    <t>einsteinium</t>
  </si>
  <si>
    <t>Er</t>
  </si>
  <si>
    <t>erbium</t>
  </si>
  <si>
    <t>Eu</t>
  </si>
  <si>
    <t>europium</t>
  </si>
  <si>
    <t>Fm</t>
  </si>
  <si>
    <t>fermium</t>
  </si>
  <si>
    <t>F</t>
  </si>
  <si>
    <t>fluorine</t>
  </si>
  <si>
    <t>Fr</t>
  </si>
  <si>
    <t>francium</t>
  </si>
  <si>
    <t>Gd</t>
  </si>
  <si>
    <t>gadolinium</t>
  </si>
  <si>
    <t>Ga</t>
  </si>
  <si>
    <t>gallium</t>
  </si>
  <si>
    <t>Ge</t>
  </si>
  <si>
    <t>germanium</t>
  </si>
  <si>
    <t>Au</t>
  </si>
  <si>
    <t>gold</t>
  </si>
  <si>
    <t>Hf</t>
  </si>
  <si>
    <t>hafnium</t>
  </si>
  <si>
    <t>He</t>
  </si>
  <si>
    <t>helium</t>
  </si>
  <si>
    <t>Ho</t>
  </si>
  <si>
    <t>holmium</t>
  </si>
  <si>
    <t>H</t>
  </si>
  <si>
    <t>hydrogen</t>
  </si>
  <si>
    <t>In</t>
  </si>
  <si>
    <t>indium</t>
  </si>
  <si>
    <t>I</t>
  </si>
  <si>
    <t>iodine</t>
  </si>
  <si>
    <t>Ir</t>
  </si>
  <si>
    <t>iridium</t>
  </si>
  <si>
    <t>Fe</t>
  </si>
  <si>
    <t>iron</t>
  </si>
  <si>
    <t>Kr</t>
  </si>
  <si>
    <t>krypton</t>
  </si>
  <si>
    <t>La</t>
  </si>
  <si>
    <t>lanthanum</t>
  </si>
  <si>
    <t>Pb</t>
  </si>
  <si>
    <t>lead</t>
  </si>
  <si>
    <t>Li</t>
  </si>
  <si>
    <t>lithium</t>
  </si>
  <si>
    <t>Lu</t>
  </si>
  <si>
    <t>lutetium</t>
  </si>
  <si>
    <t>Mg</t>
  </si>
  <si>
    <t>magnesium</t>
  </si>
  <si>
    <t>Mn</t>
  </si>
  <si>
    <t>manganese</t>
  </si>
  <si>
    <t>Md</t>
  </si>
  <si>
    <t>mendelevium</t>
  </si>
  <si>
    <t>Hg</t>
  </si>
  <si>
    <t>mercury</t>
  </si>
  <si>
    <t>Mb</t>
  </si>
  <si>
    <t>molybdenum</t>
  </si>
  <si>
    <t>Nd</t>
  </si>
  <si>
    <t>neodymium</t>
  </si>
  <si>
    <t>Ne</t>
  </si>
  <si>
    <t>neon</t>
  </si>
  <si>
    <t>Np</t>
  </si>
  <si>
    <t>neptunium</t>
  </si>
  <si>
    <t>Ni</t>
  </si>
  <si>
    <t>nickel</t>
  </si>
  <si>
    <t>Nb</t>
  </si>
  <si>
    <t>niobium</t>
  </si>
  <si>
    <t>N</t>
  </si>
  <si>
    <t>nitrogen</t>
  </si>
  <si>
    <t>Os</t>
  </si>
  <si>
    <t>osmium</t>
  </si>
  <si>
    <t>O</t>
  </si>
  <si>
    <t>oxygen</t>
  </si>
  <si>
    <t>Pd</t>
  </si>
  <si>
    <t>palladium</t>
  </si>
  <si>
    <t>P</t>
  </si>
  <si>
    <t>phosphorous</t>
  </si>
  <si>
    <t>Pt</t>
  </si>
  <si>
    <t>platinium</t>
  </si>
  <si>
    <t>Pu</t>
  </si>
  <si>
    <t>plutonium</t>
  </si>
  <si>
    <t>Po</t>
  </si>
  <si>
    <t>polonium</t>
  </si>
  <si>
    <t>K</t>
  </si>
  <si>
    <t>potassium</t>
  </si>
  <si>
    <t>Pr</t>
  </si>
  <si>
    <t>praseodymium</t>
  </si>
  <si>
    <t>Pm</t>
  </si>
  <si>
    <t>promethium</t>
  </si>
  <si>
    <t>Pa</t>
  </si>
  <si>
    <t>proctactinium</t>
  </si>
  <si>
    <t>Ra</t>
  </si>
  <si>
    <t>radium</t>
  </si>
  <si>
    <t>Rn</t>
  </si>
  <si>
    <t>radon</t>
  </si>
  <si>
    <t>Re</t>
  </si>
  <si>
    <t>rhenium</t>
  </si>
  <si>
    <t>Rh</t>
  </si>
  <si>
    <t>rhodium</t>
  </si>
  <si>
    <t>Rb</t>
  </si>
  <si>
    <t>rubidium</t>
  </si>
  <si>
    <t>Ru</t>
  </si>
  <si>
    <t>ruthenium</t>
  </si>
  <si>
    <t>Sm</t>
  </si>
  <si>
    <t>samarium</t>
  </si>
  <si>
    <t>Sc</t>
  </si>
  <si>
    <t>scandium</t>
  </si>
  <si>
    <t>Se</t>
  </si>
  <si>
    <t>selenium</t>
  </si>
  <si>
    <t>Si</t>
  </si>
  <si>
    <t>silicon</t>
  </si>
  <si>
    <t>Ag</t>
  </si>
  <si>
    <t>silver</t>
  </si>
  <si>
    <t>Na</t>
  </si>
  <si>
    <t>sodium</t>
  </si>
  <si>
    <t>Sr</t>
  </si>
  <si>
    <t xml:space="preserve">strontium </t>
  </si>
  <si>
    <t>S</t>
  </si>
  <si>
    <t xml:space="preserve">sulphur </t>
  </si>
  <si>
    <t>Ta</t>
  </si>
  <si>
    <t xml:space="preserve">tantalum </t>
  </si>
  <si>
    <t>Tc</t>
  </si>
  <si>
    <t>technetium</t>
  </si>
  <si>
    <t>Te</t>
  </si>
  <si>
    <t xml:space="preserve">tellurium </t>
  </si>
  <si>
    <t>Tb</t>
  </si>
  <si>
    <t>terbium</t>
  </si>
  <si>
    <t>Tl</t>
  </si>
  <si>
    <t>thallium</t>
  </si>
  <si>
    <t>Th</t>
  </si>
  <si>
    <t>thorium</t>
  </si>
  <si>
    <t>Tm</t>
  </si>
  <si>
    <t>thulium</t>
  </si>
  <si>
    <t>Sn</t>
  </si>
  <si>
    <t>tin</t>
  </si>
  <si>
    <t>Ti</t>
  </si>
  <si>
    <t xml:space="preserve">titanium </t>
  </si>
  <si>
    <t>W</t>
  </si>
  <si>
    <t>tungsten</t>
  </si>
  <si>
    <t>U</t>
  </si>
  <si>
    <t xml:space="preserve">uranium </t>
  </si>
  <si>
    <t>V</t>
  </si>
  <si>
    <t>vanadium</t>
  </si>
  <si>
    <t>Xe</t>
  </si>
  <si>
    <t>xenon</t>
  </si>
  <si>
    <t>Yb</t>
  </si>
  <si>
    <t>ytterbium</t>
  </si>
  <si>
    <t>Y</t>
  </si>
  <si>
    <t>yttrium</t>
  </si>
  <si>
    <t>Zn</t>
  </si>
  <si>
    <t xml:space="preserve">zinc </t>
  </si>
  <si>
    <t>Zr</t>
  </si>
  <si>
    <t>zirconium</t>
  </si>
  <si>
    <t>alpha</t>
  </si>
  <si>
    <t>h</t>
  </si>
  <si>
    <t>d</t>
  </si>
  <si>
    <t>m</t>
  </si>
  <si>
    <t>y</t>
  </si>
  <si>
    <t>Storage time (s)</t>
  </si>
  <si>
    <t>ELEMENT</t>
  </si>
  <si>
    <t>MASSE</t>
  </si>
  <si>
    <t>CORPS</t>
  </si>
  <si>
    <t>SECT</t>
  </si>
  <si>
    <t>ABOND</t>
  </si>
  <si>
    <t>PERIODE</t>
  </si>
  <si>
    <t>Rad/h/Ci</t>
  </si>
  <si>
    <t>FLUX DE 1 E7 N/cm2/s</t>
  </si>
  <si>
    <t>Naturel</t>
  </si>
  <si>
    <t>ATOM</t>
  </si>
  <si>
    <t>PRODUIT</t>
  </si>
  <si>
    <t>EFFIC</t>
  </si>
  <si>
    <t>ISOTOP</t>
  </si>
  <si>
    <t>à 1 m</t>
  </si>
  <si>
    <t>Activation pendant 1 jour</t>
  </si>
  <si>
    <t>Activation à saturation</t>
  </si>
  <si>
    <t>grammes</t>
  </si>
  <si>
    <t>(activation)</t>
  </si>
  <si>
    <t>barn</t>
  </si>
  <si>
    <t>jours</t>
  </si>
  <si>
    <t>Bq/g</t>
  </si>
  <si>
    <t>mrad/h/g</t>
  </si>
  <si>
    <t>à 1 0cm</t>
  </si>
  <si>
    <t>Na24</t>
  </si>
  <si>
    <t>Mg27</t>
  </si>
  <si>
    <t>AI</t>
  </si>
  <si>
    <t>A128</t>
  </si>
  <si>
    <t>K42</t>
  </si>
  <si>
    <t>Ca49</t>
  </si>
  <si>
    <t>CI-51</t>
  </si>
  <si>
    <t>Mn56</t>
  </si>
  <si>
    <t>Fe59</t>
  </si>
  <si>
    <t>Co60</t>
  </si>
  <si>
    <t>Cu64</t>
  </si>
  <si>
    <t>Zn65</t>
  </si>
  <si>
    <t>Ga72</t>
  </si>
  <si>
    <t>As76</t>
  </si>
  <si>
    <t>Se75</t>
  </si>
  <si>
    <t>Br82</t>
  </si>
  <si>
    <t>Rb86</t>
  </si>
  <si>
    <t>Zr95</t>
  </si>
  <si>
    <t>Mo</t>
  </si>
  <si>
    <t>Ru103</t>
  </si>
  <si>
    <t>Ag110m</t>
  </si>
  <si>
    <t>In114m</t>
  </si>
  <si>
    <t>Pd103</t>
  </si>
  <si>
    <t>Sb124</t>
  </si>
  <si>
    <t>Cs134</t>
  </si>
  <si>
    <t>La140</t>
  </si>
  <si>
    <t>Ce141</t>
  </si>
  <si>
    <t>Pr142</t>
  </si>
  <si>
    <t>Nd147</t>
  </si>
  <si>
    <t>Sm153</t>
  </si>
  <si>
    <t>Eu152</t>
  </si>
  <si>
    <t>Tb160</t>
  </si>
  <si>
    <t>Ho166</t>
  </si>
  <si>
    <t>Tm170</t>
  </si>
  <si>
    <t>Yb169</t>
  </si>
  <si>
    <t>Lu177</t>
  </si>
  <si>
    <t>Hf181</t>
  </si>
  <si>
    <t>Ta182</t>
  </si>
  <si>
    <t>Re186</t>
  </si>
  <si>
    <t>Os191</t>
  </si>
  <si>
    <t>Au198</t>
  </si>
  <si>
    <t>Hg203</t>
  </si>
  <si>
    <t>I131</t>
  </si>
  <si>
    <t>Sc46</t>
  </si>
  <si>
    <t>Mo99</t>
  </si>
  <si>
    <t>Ir192</t>
  </si>
  <si>
    <t>Periodes</t>
  </si>
  <si>
    <t>secondes</t>
  </si>
  <si>
    <t>chlorine</t>
  </si>
  <si>
    <t>élément</t>
  </si>
  <si>
    <t>poids</t>
  </si>
  <si>
    <t>décroissance</t>
  </si>
  <si>
    <t>1/2 vie</t>
  </si>
  <si>
    <t>1 jour 10cm</t>
  </si>
  <si>
    <t>Nb secondes in 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</si>
</sst>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zoomScale="75" zoomScaleNormal="75" workbookViewId="0" topLeftCell="A1">
      <selection activeCell="I21" sqref="I21"/>
    </sheetView>
  </sheetViews>
  <sheetFormatPr defaultColWidth="11.421875" defaultRowHeight="12.75"/>
  <cols>
    <col min="7" max="7" width="5.57421875" style="4" customWidth="1"/>
  </cols>
  <sheetData>
    <row r="1" spans="1:9" ht="12.75">
      <c r="A1" t="s">
        <v>291</v>
      </c>
      <c r="C1" t="s">
        <v>292</v>
      </c>
      <c r="D1" t="s">
        <v>293</v>
      </c>
      <c r="H1" t="s">
        <v>294</v>
      </c>
      <c r="I1" t="s">
        <v>295</v>
      </c>
    </row>
    <row r="2" spans="1:6" ht="12.75">
      <c r="A2" t="s">
        <v>87</v>
      </c>
      <c r="B2" t="s">
        <v>88</v>
      </c>
      <c r="C2">
        <v>1.008</v>
      </c>
      <c r="D2">
        <v>0</v>
      </c>
      <c r="E2">
        <v>0</v>
      </c>
      <c r="F2">
        <v>0</v>
      </c>
    </row>
    <row r="3" spans="1:6" ht="12.75">
      <c r="A3" t="s">
        <v>59</v>
      </c>
      <c r="B3" t="s">
        <v>60</v>
      </c>
      <c r="C3">
        <v>2.015</v>
      </c>
      <c r="D3">
        <v>0</v>
      </c>
      <c r="E3">
        <v>0</v>
      </c>
      <c r="F3">
        <v>0</v>
      </c>
    </row>
    <row r="4" spans="1:12" ht="12.75">
      <c r="A4" t="s">
        <v>83</v>
      </c>
      <c r="B4" t="s">
        <v>84</v>
      </c>
      <c r="C4">
        <v>4.003</v>
      </c>
      <c r="D4">
        <v>0</v>
      </c>
      <c r="E4">
        <v>0</v>
      </c>
      <c r="F4">
        <v>0</v>
      </c>
      <c r="J4" s="5"/>
      <c r="L4" s="5"/>
    </row>
    <row r="5" spans="1:12" ht="12.75">
      <c r="A5" t="s">
        <v>103</v>
      </c>
      <c r="B5" t="s">
        <v>104</v>
      </c>
      <c r="C5">
        <v>6.939</v>
      </c>
      <c r="D5">
        <v>0</v>
      </c>
      <c r="E5">
        <v>0</v>
      </c>
      <c r="F5">
        <v>0</v>
      </c>
      <c r="J5" s="5"/>
      <c r="L5" s="5"/>
    </row>
    <row r="6" spans="1:12" ht="12.75">
      <c r="A6" t="s">
        <v>27</v>
      </c>
      <c r="B6" t="s">
        <v>28</v>
      </c>
      <c r="C6">
        <v>9.012</v>
      </c>
      <c r="D6">
        <v>0</v>
      </c>
      <c r="E6">
        <v>0</v>
      </c>
      <c r="F6">
        <v>0</v>
      </c>
      <c r="J6" s="5"/>
      <c r="L6" s="5"/>
    </row>
    <row r="7" spans="1:12" ht="12.75">
      <c r="A7" t="s">
        <v>31</v>
      </c>
      <c r="B7" t="s">
        <v>32</v>
      </c>
      <c r="C7">
        <v>10.811</v>
      </c>
      <c r="D7">
        <v>0</v>
      </c>
      <c r="E7">
        <v>0</v>
      </c>
      <c r="F7">
        <v>0</v>
      </c>
      <c r="J7" s="5"/>
      <c r="L7" s="5"/>
    </row>
    <row r="8" spans="1:12" ht="12.75">
      <c r="A8" t="s">
        <v>41</v>
      </c>
      <c r="B8" t="s">
        <v>42</v>
      </c>
      <c r="C8">
        <v>12.011</v>
      </c>
      <c r="D8">
        <v>0</v>
      </c>
      <c r="E8">
        <v>0</v>
      </c>
      <c r="F8">
        <v>0</v>
      </c>
      <c r="J8" s="5"/>
      <c r="L8" s="5"/>
    </row>
    <row r="9" spans="1:12" ht="12.75">
      <c r="A9" t="s">
        <v>127</v>
      </c>
      <c r="B9" t="s">
        <v>128</v>
      </c>
      <c r="C9">
        <v>14.007</v>
      </c>
      <c r="D9">
        <v>0</v>
      </c>
      <c r="E9">
        <v>0</v>
      </c>
      <c r="F9">
        <v>0</v>
      </c>
      <c r="J9" s="5"/>
      <c r="L9" s="5"/>
    </row>
    <row r="10" spans="1:12" ht="12.75">
      <c r="A10" t="s">
        <v>131</v>
      </c>
      <c r="B10" t="s">
        <v>132</v>
      </c>
      <c r="C10">
        <v>15.999</v>
      </c>
      <c r="D10">
        <v>0</v>
      </c>
      <c r="E10">
        <v>0</v>
      </c>
      <c r="F10">
        <v>0</v>
      </c>
      <c r="J10" s="5"/>
      <c r="L10" s="5"/>
    </row>
    <row r="11" spans="1:12" ht="12.75">
      <c r="A11" t="s">
        <v>69</v>
      </c>
      <c r="B11" t="s">
        <v>70</v>
      </c>
      <c r="C11">
        <v>18.998</v>
      </c>
      <c r="D11">
        <v>0</v>
      </c>
      <c r="E11">
        <v>0</v>
      </c>
      <c r="F11">
        <v>0</v>
      </c>
      <c r="J11" s="5"/>
      <c r="L11" s="5"/>
    </row>
    <row r="12" spans="1:12" ht="12.75">
      <c r="A12" t="s">
        <v>119</v>
      </c>
      <c r="B12" t="s">
        <v>120</v>
      </c>
      <c r="C12">
        <v>20.183</v>
      </c>
      <c r="D12">
        <v>0</v>
      </c>
      <c r="E12">
        <v>0</v>
      </c>
      <c r="F12">
        <v>0</v>
      </c>
      <c r="J12" s="5"/>
      <c r="L12" s="5"/>
    </row>
    <row r="13" spans="1:12" ht="12.75">
      <c r="A13" t="s">
        <v>173</v>
      </c>
      <c r="B13" t="s">
        <v>174</v>
      </c>
      <c r="C13">
        <v>22.991</v>
      </c>
      <c r="D13">
        <v>475200</v>
      </c>
      <c r="E13">
        <v>5700</v>
      </c>
      <c r="F13">
        <v>5</v>
      </c>
      <c r="G13" s="4" t="s">
        <v>173</v>
      </c>
      <c r="H13">
        <v>54432</v>
      </c>
      <c r="I13">
        <v>0.8</v>
      </c>
      <c r="J13" s="5"/>
      <c r="L13" s="5"/>
    </row>
    <row r="14" spans="1:12" ht="12.75">
      <c r="A14" t="s">
        <v>107</v>
      </c>
      <c r="B14" t="s">
        <v>108</v>
      </c>
      <c r="C14">
        <v>24.312</v>
      </c>
      <c r="D14">
        <v>0</v>
      </c>
      <c r="E14">
        <v>0</v>
      </c>
      <c r="F14">
        <v>0</v>
      </c>
      <c r="G14" s="4" t="s">
        <v>107</v>
      </c>
      <c r="H14">
        <v>561.6</v>
      </c>
      <c r="I14">
        <v>0.0015</v>
      </c>
      <c r="J14" s="5"/>
      <c r="L14" s="5"/>
    </row>
    <row r="15" spans="1:12" ht="12.75">
      <c r="A15" t="s">
        <v>11</v>
      </c>
      <c r="B15" t="s">
        <v>12</v>
      </c>
      <c r="C15">
        <v>26.982</v>
      </c>
      <c r="D15">
        <v>1260</v>
      </c>
      <c r="E15">
        <v>1900</v>
      </c>
      <c r="F15">
        <v>2</v>
      </c>
      <c r="G15" s="4" t="s">
        <v>244</v>
      </c>
      <c r="H15">
        <v>138.24</v>
      </c>
      <c r="I15">
        <v>0.12</v>
      </c>
      <c r="J15" s="5"/>
      <c r="L15" s="5"/>
    </row>
    <row r="16" spans="1:12" ht="12.75">
      <c r="A16" t="s">
        <v>169</v>
      </c>
      <c r="B16" t="s">
        <v>170</v>
      </c>
      <c r="C16">
        <v>28.086</v>
      </c>
      <c r="D16">
        <v>0</v>
      </c>
      <c r="E16">
        <v>0</v>
      </c>
      <c r="F16">
        <v>0</v>
      </c>
      <c r="J16" s="5"/>
      <c r="L16" s="5"/>
    </row>
    <row r="17" spans="1:12" ht="12.75">
      <c r="A17" t="s">
        <v>135</v>
      </c>
      <c r="B17" t="s">
        <v>136</v>
      </c>
      <c r="C17">
        <v>30.974</v>
      </c>
      <c r="D17">
        <v>0</v>
      </c>
      <c r="E17">
        <v>0</v>
      </c>
      <c r="F17">
        <v>0</v>
      </c>
      <c r="J17" s="5"/>
      <c r="L17" s="5"/>
    </row>
    <row r="18" spans="1:12" ht="12.75">
      <c r="A18" t="s">
        <v>177</v>
      </c>
      <c r="B18" t="s">
        <v>178</v>
      </c>
      <c r="C18">
        <v>32.064</v>
      </c>
      <c r="D18">
        <v>0</v>
      </c>
      <c r="E18">
        <v>0</v>
      </c>
      <c r="F18">
        <v>0</v>
      </c>
      <c r="J18" s="5"/>
      <c r="L18" s="5"/>
    </row>
    <row r="19" spans="1:12" ht="12.75">
      <c r="A19" t="s">
        <v>47</v>
      </c>
      <c r="B19" t="s">
        <v>290</v>
      </c>
      <c r="C19">
        <v>35.453</v>
      </c>
      <c r="D19">
        <v>5400</v>
      </c>
      <c r="E19">
        <v>30</v>
      </c>
      <c r="F19">
        <v>0.02</v>
      </c>
      <c r="J19" s="5"/>
      <c r="L19" s="5"/>
    </row>
    <row r="20" spans="1:12" ht="12.75">
      <c r="A20" t="s">
        <v>143</v>
      </c>
      <c r="B20" t="s">
        <v>144</v>
      </c>
      <c r="C20">
        <v>39.102</v>
      </c>
      <c r="D20">
        <v>72000</v>
      </c>
      <c r="E20">
        <v>100</v>
      </c>
      <c r="F20">
        <v>0.05</v>
      </c>
      <c r="G20" s="4" t="s">
        <v>143</v>
      </c>
      <c r="H20">
        <v>43200</v>
      </c>
      <c r="I20">
        <v>0.0045</v>
      </c>
      <c r="J20" s="5"/>
      <c r="L20" s="5"/>
    </row>
    <row r="21" spans="1:12" ht="12.75">
      <c r="A21" t="s">
        <v>17</v>
      </c>
      <c r="B21" t="s">
        <v>18</v>
      </c>
      <c r="C21">
        <v>39.948</v>
      </c>
      <c r="D21">
        <v>68400</v>
      </c>
      <c r="E21">
        <v>3500</v>
      </c>
      <c r="F21">
        <v>3</v>
      </c>
      <c r="J21" s="5"/>
      <c r="L21" s="5"/>
    </row>
    <row r="22" spans="1:12" ht="12.75">
      <c r="A22" t="s">
        <v>37</v>
      </c>
      <c r="B22" t="s">
        <v>38</v>
      </c>
      <c r="C22">
        <v>40.08</v>
      </c>
      <c r="D22">
        <v>0</v>
      </c>
      <c r="E22">
        <v>0</v>
      </c>
      <c r="F22">
        <v>0</v>
      </c>
      <c r="G22" s="4" t="s">
        <v>37</v>
      </c>
      <c r="H22">
        <v>158112</v>
      </c>
      <c r="I22">
        <v>0.00035</v>
      </c>
      <c r="J22" s="5"/>
      <c r="L22" s="5"/>
    </row>
    <row r="23" spans="1:12" ht="12.75">
      <c r="A23" t="s">
        <v>165</v>
      </c>
      <c r="B23" t="s">
        <v>166</v>
      </c>
      <c r="C23">
        <v>44.956</v>
      </c>
      <c r="D23">
        <v>31622400</v>
      </c>
      <c r="E23">
        <v>30</v>
      </c>
      <c r="F23">
        <v>0.02</v>
      </c>
      <c r="G23" s="4" t="s">
        <v>165</v>
      </c>
      <c r="H23">
        <v>7344000</v>
      </c>
      <c r="I23">
        <v>0.086</v>
      </c>
      <c r="J23" s="5"/>
      <c r="L23" s="5"/>
    </row>
    <row r="24" spans="1:12" ht="12.75">
      <c r="A24" t="s">
        <v>195</v>
      </c>
      <c r="B24" t="s">
        <v>196</v>
      </c>
      <c r="C24">
        <v>47.9</v>
      </c>
      <c r="D24">
        <v>0</v>
      </c>
      <c r="E24">
        <v>0</v>
      </c>
      <c r="F24">
        <v>0</v>
      </c>
      <c r="J24" s="5"/>
      <c r="L24" s="5"/>
    </row>
    <row r="25" spans="1:12" ht="12.75">
      <c r="A25" t="s">
        <v>201</v>
      </c>
      <c r="B25" t="s">
        <v>202</v>
      </c>
      <c r="C25">
        <v>50.942</v>
      </c>
      <c r="D25">
        <v>2880</v>
      </c>
      <c r="E25">
        <v>470000</v>
      </c>
      <c r="F25">
        <v>41</v>
      </c>
      <c r="J25" s="5"/>
      <c r="L25" s="5"/>
    </row>
    <row r="26" spans="1:12" ht="12.75">
      <c r="A26" t="s">
        <v>49</v>
      </c>
      <c r="B26" t="s">
        <v>50</v>
      </c>
      <c r="C26">
        <v>51.996</v>
      </c>
      <c r="D26">
        <v>4320000</v>
      </c>
      <c r="E26">
        <v>10</v>
      </c>
      <c r="F26">
        <v>0.02</v>
      </c>
      <c r="G26" s="4" t="s">
        <v>49</v>
      </c>
      <c r="H26">
        <v>2419200</v>
      </c>
      <c r="I26">
        <v>9.4E-05</v>
      </c>
      <c r="J26" s="5"/>
      <c r="L26" s="5"/>
    </row>
    <row r="27" spans="1:12" ht="12.75">
      <c r="A27" t="s">
        <v>109</v>
      </c>
      <c r="B27" t="s">
        <v>110</v>
      </c>
      <c r="C27">
        <v>54.938</v>
      </c>
      <c r="D27">
        <v>136800</v>
      </c>
      <c r="E27">
        <v>110000</v>
      </c>
      <c r="F27">
        <v>95</v>
      </c>
      <c r="G27" s="4" t="s">
        <v>109</v>
      </c>
      <c r="H27">
        <v>9504</v>
      </c>
      <c r="I27">
        <v>3.4</v>
      </c>
      <c r="J27" s="5"/>
      <c r="L27" s="5"/>
    </row>
    <row r="28" spans="1:12" ht="12.75">
      <c r="A28" t="s">
        <v>95</v>
      </c>
      <c r="B28" t="s">
        <v>96</v>
      </c>
      <c r="C28">
        <v>55.847</v>
      </c>
      <c r="D28">
        <v>0</v>
      </c>
      <c r="E28">
        <v>0</v>
      </c>
      <c r="F28">
        <v>0</v>
      </c>
      <c r="G28" s="4" t="s">
        <v>95</v>
      </c>
      <c r="H28">
        <v>3896640</v>
      </c>
      <c r="I28">
        <v>9.8E-06</v>
      </c>
      <c r="J28" s="5"/>
      <c r="L28" s="5"/>
    </row>
    <row r="29" spans="1:12" ht="12.75">
      <c r="A29" t="s">
        <v>123</v>
      </c>
      <c r="B29" t="s">
        <v>124</v>
      </c>
      <c r="C29">
        <v>58.71</v>
      </c>
      <c r="D29">
        <v>7200</v>
      </c>
      <c r="E29">
        <v>10</v>
      </c>
      <c r="F29">
        <v>0.03</v>
      </c>
      <c r="J29" s="5"/>
      <c r="L29" s="5"/>
    </row>
    <row r="30" spans="1:12" ht="12.75">
      <c r="A30" t="s">
        <v>51</v>
      </c>
      <c r="B30" t="s">
        <v>52</v>
      </c>
      <c r="C30">
        <v>58.933</v>
      </c>
      <c r="D30">
        <v>758937600</v>
      </c>
      <c r="E30">
        <v>52000</v>
      </c>
      <c r="F30">
        <v>45</v>
      </c>
      <c r="G30" s="4" t="s">
        <v>51</v>
      </c>
      <c r="H30">
        <v>166233600</v>
      </c>
      <c r="I30">
        <v>0.0046</v>
      </c>
      <c r="J30" s="5"/>
      <c r="L30" s="5"/>
    </row>
    <row r="31" spans="1:12" ht="12.75">
      <c r="A31" t="s">
        <v>53</v>
      </c>
      <c r="B31" t="s">
        <v>54</v>
      </c>
      <c r="C31">
        <v>63.54</v>
      </c>
      <c r="D31">
        <v>639360</v>
      </c>
      <c r="E31">
        <v>10000</v>
      </c>
      <c r="F31">
        <v>8.5</v>
      </c>
      <c r="G31" s="4" t="s">
        <v>53</v>
      </c>
      <c r="H31">
        <v>9504</v>
      </c>
      <c r="I31">
        <v>0.087</v>
      </c>
      <c r="J31" s="5"/>
      <c r="L31" s="5"/>
    </row>
    <row r="32" spans="1:12" ht="12.75">
      <c r="A32" t="s">
        <v>209</v>
      </c>
      <c r="B32" t="s">
        <v>210</v>
      </c>
      <c r="C32">
        <v>65.37</v>
      </c>
      <c r="D32">
        <v>432000</v>
      </c>
      <c r="E32">
        <v>1600</v>
      </c>
      <c r="F32">
        <v>1.4</v>
      </c>
      <c r="G32" s="4" t="s">
        <v>209</v>
      </c>
      <c r="H32">
        <v>21168000</v>
      </c>
      <c r="I32">
        <v>8.3E-05</v>
      </c>
      <c r="J32" s="5"/>
      <c r="L32" s="5"/>
    </row>
    <row r="33" spans="1:12" ht="12.75">
      <c r="A33" t="s">
        <v>75</v>
      </c>
      <c r="B33" t="s">
        <v>76</v>
      </c>
      <c r="C33">
        <v>69.72</v>
      </c>
      <c r="D33">
        <v>691200</v>
      </c>
      <c r="E33">
        <v>32000</v>
      </c>
      <c r="F33">
        <v>27</v>
      </c>
      <c r="G33" s="4" t="s">
        <v>75</v>
      </c>
      <c r="H33">
        <v>51840</v>
      </c>
      <c r="I33">
        <v>0.4</v>
      </c>
      <c r="J33" s="5"/>
      <c r="L33" s="5"/>
    </row>
    <row r="34" spans="1:12" ht="12.75">
      <c r="A34" t="s">
        <v>77</v>
      </c>
      <c r="B34" t="s">
        <v>78</v>
      </c>
      <c r="C34">
        <v>72.59</v>
      </c>
      <c r="D34">
        <v>259200</v>
      </c>
      <c r="E34">
        <v>1100</v>
      </c>
      <c r="F34">
        <v>1</v>
      </c>
      <c r="J34" s="5"/>
      <c r="L34" s="5"/>
    </row>
    <row r="35" spans="1:12" ht="12.75">
      <c r="A35" t="s">
        <v>19</v>
      </c>
      <c r="B35" t="s">
        <v>20</v>
      </c>
      <c r="C35">
        <v>74.922</v>
      </c>
      <c r="D35">
        <v>64800</v>
      </c>
      <c r="E35">
        <v>84000</v>
      </c>
      <c r="F35">
        <v>7.3</v>
      </c>
      <c r="G35" s="4" t="s">
        <v>19</v>
      </c>
      <c r="H35">
        <v>95040</v>
      </c>
      <c r="I35">
        <v>0.1</v>
      </c>
      <c r="J35" s="5"/>
      <c r="L35" s="5"/>
    </row>
    <row r="36" spans="1:12" ht="12.75">
      <c r="A36" t="s">
        <v>167</v>
      </c>
      <c r="B36" t="s">
        <v>168</v>
      </c>
      <c r="C36">
        <v>78.96</v>
      </c>
      <c r="D36">
        <v>36000</v>
      </c>
      <c r="E36">
        <v>4900</v>
      </c>
      <c r="F36">
        <v>4.2</v>
      </c>
      <c r="G36" s="4" t="s">
        <v>167</v>
      </c>
      <c r="H36">
        <v>10972800</v>
      </c>
      <c r="I36">
        <v>0.00011</v>
      </c>
      <c r="J36" s="5"/>
      <c r="L36" s="5"/>
    </row>
    <row r="37" spans="1:12" ht="12.75">
      <c r="A37" t="s">
        <v>33</v>
      </c>
      <c r="B37" t="s">
        <v>34</v>
      </c>
      <c r="C37">
        <v>79.909</v>
      </c>
      <c r="D37">
        <v>1555200</v>
      </c>
      <c r="E37">
        <v>14000</v>
      </c>
      <c r="F37">
        <v>12</v>
      </c>
      <c r="G37" s="4" t="s">
        <v>33</v>
      </c>
      <c r="H37">
        <v>129600</v>
      </c>
      <c r="I37">
        <v>0.14</v>
      </c>
      <c r="J37" s="5"/>
      <c r="L37" s="5"/>
    </row>
    <row r="38" spans="1:12" ht="12.75">
      <c r="A38" t="s">
        <v>97</v>
      </c>
      <c r="B38" t="s">
        <v>98</v>
      </c>
      <c r="C38">
        <v>83.8</v>
      </c>
      <c r="D38">
        <v>151200</v>
      </c>
      <c r="E38">
        <v>3200</v>
      </c>
      <c r="F38">
        <v>2.8</v>
      </c>
      <c r="J38" s="5"/>
      <c r="L38" s="5"/>
    </row>
    <row r="39" spans="1:12" ht="12.75">
      <c r="A39" t="s">
        <v>159</v>
      </c>
      <c r="B39" t="s">
        <v>160</v>
      </c>
      <c r="C39">
        <v>85.47</v>
      </c>
      <c r="D39">
        <v>4838400</v>
      </c>
      <c r="E39">
        <v>1800</v>
      </c>
      <c r="F39">
        <v>1.6</v>
      </c>
      <c r="G39" s="4" t="s">
        <v>159</v>
      </c>
      <c r="H39">
        <v>1607040</v>
      </c>
      <c r="I39">
        <v>0.00012</v>
      </c>
      <c r="J39" s="5"/>
      <c r="L39" s="5"/>
    </row>
    <row r="40" spans="1:12" ht="12.75">
      <c r="A40" t="s">
        <v>175</v>
      </c>
      <c r="B40" t="s">
        <v>176</v>
      </c>
      <c r="C40">
        <v>87.62</v>
      </c>
      <c r="D40">
        <v>36000</v>
      </c>
      <c r="E40">
        <v>30</v>
      </c>
      <c r="F40">
        <v>0.02</v>
      </c>
      <c r="J40" s="5"/>
      <c r="L40" s="5"/>
    </row>
    <row r="41" spans="1:12" ht="12.75">
      <c r="A41" t="s">
        <v>207</v>
      </c>
      <c r="B41" t="s">
        <v>208</v>
      </c>
      <c r="C41">
        <v>88.905</v>
      </c>
      <c r="D41">
        <v>2073600</v>
      </c>
      <c r="E41">
        <v>1000</v>
      </c>
      <c r="F41">
        <v>0.9</v>
      </c>
      <c r="J41" s="5"/>
      <c r="L41" s="5"/>
    </row>
    <row r="42" spans="1:12" ht="12.75">
      <c r="A42" t="s">
        <v>211</v>
      </c>
      <c r="B42" t="s">
        <v>212</v>
      </c>
      <c r="C42">
        <v>91.22</v>
      </c>
      <c r="D42">
        <v>284400</v>
      </c>
      <c r="E42">
        <v>10</v>
      </c>
      <c r="F42">
        <v>0.02</v>
      </c>
      <c r="G42" s="4" t="s">
        <v>211</v>
      </c>
      <c r="H42">
        <v>5443200</v>
      </c>
      <c r="I42">
        <v>5.7E-06</v>
      </c>
      <c r="J42" s="5"/>
      <c r="L42" s="5"/>
    </row>
    <row r="43" spans="1:12" ht="12.75">
      <c r="A43" t="s">
        <v>125</v>
      </c>
      <c r="B43" t="s">
        <v>126</v>
      </c>
      <c r="C43">
        <v>92.906</v>
      </c>
      <c r="D43">
        <v>4800</v>
      </c>
      <c r="E43">
        <v>20000</v>
      </c>
      <c r="F43">
        <v>17</v>
      </c>
      <c r="J43" s="5"/>
      <c r="L43" s="5"/>
    </row>
    <row r="44" spans="1:12" ht="12.75">
      <c r="A44" t="s">
        <v>260</v>
      </c>
      <c r="B44" t="s">
        <v>116</v>
      </c>
      <c r="C44">
        <v>95.94</v>
      </c>
      <c r="D44">
        <v>2592000</v>
      </c>
      <c r="E44">
        <v>430</v>
      </c>
      <c r="F44">
        <v>0.4</v>
      </c>
      <c r="G44" s="4" t="s">
        <v>260</v>
      </c>
      <c r="H44">
        <v>241920</v>
      </c>
      <c r="I44">
        <v>0.01</v>
      </c>
      <c r="J44" s="5"/>
      <c r="L44" s="5"/>
    </row>
    <row r="45" spans="1:12" ht="12.75">
      <c r="A45" t="s">
        <v>181</v>
      </c>
      <c r="B45" t="s">
        <v>182</v>
      </c>
      <c r="C45">
        <v>98</v>
      </c>
      <c r="D45" t="s">
        <v>10</v>
      </c>
      <c r="E45" t="s">
        <v>10</v>
      </c>
      <c r="F45" t="s">
        <v>10</v>
      </c>
      <c r="J45" s="5"/>
      <c r="L45" s="5"/>
    </row>
    <row r="46" spans="1:12" ht="12.75">
      <c r="A46" t="s">
        <v>161</v>
      </c>
      <c r="B46" t="s">
        <v>162</v>
      </c>
      <c r="C46">
        <v>101.07</v>
      </c>
      <c r="D46">
        <v>9158400</v>
      </c>
      <c r="E46">
        <v>230</v>
      </c>
      <c r="F46">
        <v>0.2</v>
      </c>
      <c r="G46" s="4" t="s">
        <v>161</v>
      </c>
      <c r="H46">
        <v>3542400</v>
      </c>
      <c r="I46">
        <v>0.00031</v>
      </c>
      <c r="J46" s="5"/>
      <c r="L46" s="5"/>
    </row>
    <row r="47" spans="1:12" ht="12.75">
      <c r="A47" t="s">
        <v>157</v>
      </c>
      <c r="B47" t="s">
        <v>158</v>
      </c>
      <c r="C47">
        <v>102.905</v>
      </c>
      <c r="D47">
        <v>7200</v>
      </c>
      <c r="E47">
        <v>26000</v>
      </c>
      <c r="F47">
        <v>22</v>
      </c>
      <c r="J47" s="5"/>
      <c r="L47" s="5"/>
    </row>
    <row r="48" spans="1:12" ht="12.75">
      <c r="A48" t="s">
        <v>133</v>
      </c>
      <c r="B48" t="s">
        <v>134</v>
      </c>
      <c r="C48">
        <v>106.4</v>
      </c>
      <c r="D48">
        <v>777600</v>
      </c>
      <c r="E48">
        <v>71000</v>
      </c>
      <c r="F48">
        <v>60</v>
      </c>
      <c r="G48" s="4" t="s">
        <v>133</v>
      </c>
      <c r="H48">
        <v>1468800</v>
      </c>
      <c r="I48">
        <v>5.9E-05</v>
      </c>
      <c r="J48" s="5"/>
      <c r="L48" s="5"/>
    </row>
    <row r="49" spans="1:12" ht="12.75">
      <c r="A49" t="s">
        <v>171</v>
      </c>
      <c r="B49" t="s">
        <v>172</v>
      </c>
      <c r="C49">
        <v>107.87</v>
      </c>
      <c r="D49">
        <v>234005760</v>
      </c>
      <c r="E49">
        <v>16000</v>
      </c>
      <c r="F49">
        <v>14</v>
      </c>
      <c r="G49" s="4" t="s">
        <v>171</v>
      </c>
      <c r="H49">
        <v>23328000</v>
      </c>
      <c r="I49">
        <v>0.0013</v>
      </c>
      <c r="J49" s="5"/>
      <c r="L49" s="5"/>
    </row>
    <row r="50" spans="1:12" ht="12.75">
      <c r="A50" t="s">
        <v>35</v>
      </c>
      <c r="B50" t="s">
        <v>36</v>
      </c>
      <c r="C50">
        <v>112.4</v>
      </c>
      <c r="D50">
        <v>16416000</v>
      </c>
      <c r="E50">
        <v>370</v>
      </c>
      <c r="F50">
        <v>0.3</v>
      </c>
      <c r="J50" s="5"/>
      <c r="L50" s="5"/>
    </row>
    <row r="51" spans="1:12" ht="12.75">
      <c r="A51" t="s">
        <v>89</v>
      </c>
      <c r="B51" t="s">
        <v>90</v>
      </c>
      <c r="C51">
        <v>114.82</v>
      </c>
      <c r="D51">
        <v>1036800</v>
      </c>
      <c r="E51">
        <v>11000</v>
      </c>
      <c r="F51">
        <v>9.5</v>
      </c>
      <c r="G51" s="4" t="s">
        <v>89</v>
      </c>
      <c r="H51">
        <v>4233600</v>
      </c>
      <c r="I51">
        <v>1.6E-05</v>
      </c>
      <c r="J51" s="5"/>
      <c r="L51" s="5"/>
    </row>
    <row r="52" spans="1:12" ht="12.75">
      <c r="A52" t="s">
        <v>193</v>
      </c>
      <c r="B52" t="s">
        <v>194</v>
      </c>
      <c r="C52">
        <v>118.69</v>
      </c>
      <c r="D52">
        <v>1728000</v>
      </c>
      <c r="E52">
        <v>10</v>
      </c>
      <c r="F52">
        <v>0.02</v>
      </c>
      <c r="J52" s="5"/>
      <c r="L52" s="5"/>
    </row>
    <row r="53" spans="1:12" ht="12.75">
      <c r="A53" t="s">
        <v>15</v>
      </c>
      <c r="B53" t="s">
        <v>16</v>
      </c>
      <c r="C53">
        <v>121.75</v>
      </c>
      <c r="D53">
        <v>44928000</v>
      </c>
      <c r="E53">
        <v>800</v>
      </c>
      <c r="F53">
        <v>0.7</v>
      </c>
      <c r="G53" s="4" t="s">
        <v>15</v>
      </c>
      <c r="H53">
        <v>5184000</v>
      </c>
      <c r="I53">
        <v>0.0027</v>
      </c>
      <c r="J53" s="5"/>
      <c r="L53" s="5"/>
    </row>
    <row r="54" spans="1:12" ht="12.75">
      <c r="A54" t="s">
        <v>91</v>
      </c>
      <c r="B54" t="s">
        <v>92</v>
      </c>
      <c r="C54">
        <v>126.904</v>
      </c>
      <c r="D54">
        <v>25200</v>
      </c>
      <c r="E54">
        <v>120000</v>
      </c>
      <c r="F54">
        <v>100</v>
      </c>
      <c r="J54" s="5"/>
      <c r="L54" s="5"/>
    </row>
    <row r="55" spans="1:12" ht="12.75">
      <c r="A55" t="s">
        <v>183</v>
      </c>
      <c r="B55" t="s">
        <v>184</v>
      </c>
      <c r="C55">
        <v>127.6</v>
      </c>
      <c r="D55">
        <v>345600</v>
      </c>
      <c r="E55">
        <v>2600</v>
      </c>
      <c r="F55">
        <v>2.2</v>
      </c>
      <c r="G55" s="4" t="s">
        <v>183</v>
      </c>
      <c r="H55">
        <v>691200</v>
      </c>
      <c r="I55">
        <v>0.00021</v>
      </c>
      <c r="J55" s="5"/>
      <c r="L55" s="5"/>
    </row>
    <row r="56" spans="1:12" ht="12.75">
      <c r="A56" t="s">
        <v>203</v>
      </c>
      <c r="B56" t="s">
        <v>204</v>
      </c>
      <c r="C56">
        <v>131.3</v>
      </c>
      <c r="D56">
        <v>604800</v>
      </c>
      <c r="E56">
        <v>3200</v>
      </c>
      <c r="F56">
        <v>2.8</v>
      </c>
      <c r="J56" s="5"/>
      <c r="L56" s="5"/>
    </row>
    <row r="57" spans="1:12" ht="12.75">
      <c r="A57" t="s">
        <v>45</v>
      </c>
      <c r="B57" t="s">
        <v>46</v>
      </c>
      <c r="C57">
        <v>132.905</v>
      </c>
      <c r="D57">
        <v>194400</v>
      </c>
      <c r="E57">
        <v>460000</v>
      </c>
      <c r="F57">
        <v>400</v>
      </c>
      <c r="G57" s="4" t="s">
        <v>45</v>
      </c>
      <c r="H57">
        <v>72576000</v>
      </c>
      <c r="I57">
        <v>0.0024</v>
      </c>
      <c r="J57" s="5"/>
      <c r="L57" s="5"/>
    </row>
    <row r="58" spans="1:12" ht="12.75">
      <c r="A58" t="s">
        <v>23</v>
      </c>
      <c r="B58" t="s">
        <v>24</v>
      </c>
      <c r="C58">
        <v>137.34</v>
      </c>
      <c r="D58">
        <v>360000</v>
      </c>
      <c r="E58">
        <v>30</v>
      </c>
      <c r="F58">
        <v>0.02</v>
      </c>
      <c r="J58" s="5"/>
      <c r="L58" s="5"/>
    </row>
    <row r="59" spans="1:12" ht="12.75">
      <c r="A59" t="s">
        <v>99</v>
      </c>
      <c r="B59" t="s">
        <v>100</v>
      </c>
      <c r="C59">
        <v>138.91</v>
      </c>
      <c r="D59">
        <v>1900800</v>
      </c>
      <c r="E59">
        <v>19000</v>
      </c>
      <c r="F59">
        <v>16</v>
      </c>
      <c r="G59" s="4" t="s">
        <v>99</v>
      </c>
      <c r="H59">
        <v>146880</v>
      </c>
      <c r="I59">
        <v>0.41</v>
      </c>
      <c r="J59" s="5"/>
      <c r="L59" s="5"/>
    </row>
    <row r="60" spans="1:12" ht="12.75">
      <c r="A60" t="s">
        <v>43</v>
      </c>
      <c r="B60" t="s">
        <v>44</v>
      </c>
      <c r="C60">
        <v>140.12</v>
      </c>
      <c r="D60">
        <v>180000</v>
      </c>
      <c r="E60">
        <v>10</v>
      </c>
      <c r="F60">
        <v>0.002</v>
      </c>
      <c r="G60" s="4" t="s">
        <v>43</v>
      </c>
      <c r="H60">
        <v>2764800</v>
      </c>
      <c r="I60">
        <v>2.3E-05</v>
      </c>
      <c r="J60" s="5"/>
      <c r="L60" s="5"/>
    </row>
    <row r="61" spans="1:12" ht="12.75">
      <c r="A61" t="s">
        <v>145</v>
      </c>
      <c r="B61" t="s">
        <v>146</v>
      </c>
      <c r="C61">
        <v>140.907</v>
      </c>
      <c r="D61">
        <v>950400</v>
      </c>
      <c r="E61">
        <v>20000</v>
      </c>
      <c r="F61">
        <v>17</v>
      </c>
      <c r="G61" s="4" t="s">
        <v>145</v>
      </c>
      <c r="H61">
        <v>69120</v>
      </c>
      <c r="I61">
        <v>0.021</v>
      </c>
      <c r="J61" s="5"/>
      <c r="L61" s="5"/>
    </row>
    <row r="62" spans="1:12" ht="12.75">
      <c r="A62" t="s">
        <v>117</v>
      </c>
      <c r="B62" t="s">
        <v>118</v>
      </c>
      <c r="C62">
        <v>144.24</v>
      </c>
      <c r="D62">
        <v>54000</v>
      </c>
      <c r="E62">
        <v>1200</v>
      </c>
      <c r="F62">
        <v>1</v>
      </c>
      <c r="G62" s="4" t="s">
        <v>117</v>
      </c>
      <c r="H62">
        <v>976320</v>
      </c>
      <c r="I62">
        <v>0.00019</v>
      </c>
      <c r="J62" s="5"/>
      <c r="L62" s="5"/>
    </row>
    <row r="63" spans="1:12" ht="12.75">
      <c r="A63" t="s">
        <v>147</v>
      </c>
      <c r="B63" t="s">
        <v>148</v>
      </c>
      <c r="C63">
        <v>147</v>
      </c>
      <c r="D63" t="s">
        <v>10</v>
      </c>
      <c r="E63" t="s">
        <v>10</v>
      </c>
      <c r="F63" t="s">
        <v>10</v>
      </c>
      <c r="J63" s="5"/>
      <c r="L63" s="5"/>
    </row>
    <row r="64" spans="1:12" ht="12.75">
      <c r="A64" t="s">
        <v>163</v>
      </c>
      <c r="B64" t="s">
        <v>164</v>
      </c>
      <c r="C64">
        <v>150.35</v>
      </c>
      <c r="D64">
        <v>3024000</v>
      </c>
      <c r="E64">
        <v>6200</v>
      </c>
      <c r="F64">
        <v>5.4</v>
      </c>
      <c r="G64" s="4" t="s">
        <v>163</v>
      </c>
      <c r="H64">
        <v>172800</v>
      </c>
      <c r="I64">
        <v>0.18</v>
      </c>
      <c r="J64" s="5"/>
      <c r="L64" s="5"/>
    </row>
    <row r="65" spans="1:12" ht="12.75">
      <c r="A65" t="s">
        <v>65</v>
      </c>
      <c r="B65" t="s">
        <v>66</v>
      </c>
      <c r="C65">
        <v>151.96</v>
      </c>
      <c r="D65">
        <v>1581120000</v>
      </c>
      <c r="E65">
        <v>2200</v>
      </c>
      <c r="F65">
        <v>1.9</v>
      </c>
      <c r="G65" s="4" t="s">
        <v>65</v>
      </c>
      <c r="H65">
        <v>406080000</v>
      </c>
      <c r="I65">
        <v>0.015</v>
      </c>
      <c r="J65" s="5"/>
      <c r="L65" s="5"/>
    </row>
    <row r="66" spans="1:12" ht="12.75">
      <c r="A66" t="s">
        <v>73</v>
      </c>
      <c r="B66" t="s">
        <v>74</v>
      </c>
      <c r="C66">
        <v>157.25</v>
      </c>
      <c r="D66">
        <v>950400</v>
      </c>
      <c r="E66">
        <v>7400</v>
      </c>
      <c r="F66">
        <v>6.4</v>
      </c>
      <c r="J66" s="5"/>
      <c r="L66" s="5"/>
    </row>
    <row r="67" spans="1:12" ht="12.75">
      <c r="A67" t="s">
        <v>185</v>
      </c>
      <c r="B67" t="s">
        <v>186</v>
      </c>
      <c r="C67">
        <v>158.924</v>
      </c>
      <c r="D67">
        <v>66407040</v>
      </c>
      <c r="E67">
        <v>3300</v>
      </c>
      <c r="F67">
        <v>2.8</v>
      </c>
      <c r="G67" s="4" t="s">
        <v>185</v>
      </c>
      <c r="H67">
        <v>6307200</v>
      </c>
      <c r="I67">
        <v>0.026</v>
      </c>
      <c r="J67" s="5"/>
      <c r="L67" s="5"/>
    </row>
    <row r="68" spans="1:12" ht="12.75">
      <c r="A68" t="s">
        <v>57</v>
      </c>
      <c r="B68" t="s">
        <v>58</v>
      </c>
      <c r="C68">
        <v>162.5</v>
      </c>
      <c r="D68">
        <v>187200</v>
      </c>
      <c r="E68">
        <v>500000</v>
      </c>
      <c r="F68">
        <v>430</v>
      </c>
      <c r="J68" s="5"/>
      <c r="L68" s="5"/>
    </row>
    <row r="69" spans="1:12" ht="12.75">
      <c r="A69" t="s">
        <v>85</v>
      </c>
      <c r="B69" t="s">
        <v>86</v>
      </c>
      <c r="C69">
        <v>164.93</v>
      </c>
      <c r="D69">
        <v>1728000</v>
      </c>
      <c r="E69">
        <v>28000</v>
      </c>
      <c r="F69">
        <v>24</v>
      </c>
      <c r="G69" s="4" t="s">
        <v>85</v>
      </c>
      <c r="H69">
        <v>95040</v>
      </c>
      <c r="I69">
        <v>0.034</v>
      </c>
      <c r="J69" s="5"/>
      <c r="L69" s="5"/>
    </row>
    <row r="70" spans="1:12" ht="12.75">
      <c r="A70" t="s">
        <v>63</v>
      </c>
      <c r="B70" t="s">
        <v>64</v>
      </c>
      <c r="C70">
        <v>167.26</v>
      </c>
      <c r="D70">
        <v>6739200</v>
      </c>
      <c r="E70">
        <v>600</v>
      </c>
      <c r="F70">
        <v>0.5</v>
      </c>
      <c r="J70" s="5"/>
      <c r="L70" s="5"/>
    </row>
    <row r="71" spans="1:12" ht="12.75">
      <c r="A71" t="s">
        <v>191</v>
      </c>
      <c r="B71" t="s">
        <v>192</v>
      </c>
      <c r="C71">
        <v>168.934</v>
      </c>
      <c r="D71">
        <v>117002880</v>
      </c>
      <c r="E71">
        <v>7700</v>
      </c>
      <c r="F71">
        <v>6.7</v>
      </c>
      <c r="G71" s="4" t="s">
        <v>191</v>
      </c>
      <c r="H71">
        <v>10972800</v>
      </c>
      <c r="I71">
        <v>0.0035</v>
      </c>
      <c r="J71" s="5"/>
      <c r="L71" s="5"/>
    </row>
    <row r="72" spans="1:12" ht="12.75">
      <c r="A72" t="s">
        <v>205</v>
      </c>
      <c r="B72" t="s">
        <v>206</v>
      </c>
      <c r="C72">
        <v>173.04</v>
      </c>
      <c r="D72">
        <v>23760000</v>
      </c>
      <c r="E72">
        <v>780</v>
      </c>
      <c r="F72">
        <v>0.7</v>
      </c>
      <c r="G72" s="4" t="s">
        <v>205</v>
      </c>
      <c r="H72">
        <v>2764800</v>
      </c>
      <c r="I72">
        <v>0.0034</v>
      </c>
      <c r="J72" s="5"/>
      <c r="L72" s="5"/>
    </row>
    <row r="73" spans="1:12" ht="12.75">
      <c r="A73" t="s">
        <v>105</v>
      </c>
      <c r="B73" t="s">
        <v>106</v>
      </c>
      <c r="C73">
        <v>174.97</v>
      </c>
      <c r="D73">
        <v>56920320</v>
      </c>
      <c r="E73">
        <v>14000</v>
      </c>
      <c r="F73">
        <v>12</v>
      </c>
      <c r="G73" s="4" t="s">
        <v>105</v>
      </c>
      <c r="H73">
        <v>578880</v>
      </c>
      <c r="I73">
        <v>0.015</v>
      </c>
      <c r="J73" s="5"/>
      <c r="L73" s="5"/>
    </row>
    <row r="74" spans="1:12" ht="12.75">
      <c r="A74" t="s">
        <v>81</v>
      </c>
      <c r="B74" t="s">
        <v>82</v>
      </c>
      <c r="C74">
        <v>178.49</v>
      </c>
      <c r="D74">
        <v>50595840</v>
      </c>
      <c r="E74">
        <v>620</v>
      </c>
      <c r="F74">
        <v>0.5</v>
      </c>
      <c r="G74" s="4" t="s">
        <v>81</v>
      </c>
      <c r="H74">
        <v>3974400</v>
      </c>
      <c r="I74">
        <v>0.025</v>
      </c>
      <c r="J74" s="5"/>
      <c r="L74" s="5"/>
    </row>
    <row r="75" spans="1:12" ht="12.75">
      <c r="A75" t="s">
        <v>179</v>
      </c>
      <c r="B75" t="s">
        <v>180</v>
      </c>
      <c r="C75">
        <v>180.948</v>
      </c>
      <c r="D75">
        <v>94867200</v>
      </c>
      <c r="E75">
        <v>1600</v>
      </c>
      <c r="F75">
        <v>1.4</v>
      </c>
      <c r="G75" s="4" t="s">
        <v>179</v>
      </c>
      <c r="H75">
        <v>9676800</v>
      </c>
      <c r="I75">
        <v>0.0078</v>
      </c>
      <c r="J75" s="5"/>
      <c r="L75" s="5"/>
    </row>
    <row r="76" spans="1:12" ht="12.75">
      <c r="A76" t="s">
        <v>197</v>
      </c>
      <c r="B76" t="s">
        <v>198</v>
      </c>
      <c r="C76">
        <v>183.85</v>
      </c>
      <c r="D76">
        <v>1296000</v>
      </c>
      <c r="E76">
        <v>37000</v>
      </c>
      <c r="F76">
        <v>32</v>
      </c>
      <c r="J76" s="5"/>
      <c r="L76" s="5"/>
    </row>
    <row r="77" spans="1:12" ht="12.75">
      <c r="A77" t="s">
        <v>155</v>
      </c>
      <c r="B77" t="s">
        <v>156</v>
      </c>
      <c r="C77">
        <v>186.2</v>
      </c>
      <c r="D77">
        <v>4579200</v>
      </c>
      <c r="E77">
        <v>49000</v>
      </c>
      <c r="F77">
        <v>42</v>
      </c>
      <c r="G77" s="4" t="s">
        <v>155</v>
      </c>
      <c r="H77">
        <v>328320</v>
      </c>
      <c r="I77">
        <v>0.0042</v>
      </c>
      <c r="J77" s="5"/>
      <c r="L77" s="5"/>
    </row>
    <row r="78" spans="1:12" ht="12.75">
      <c r="A78" t="s">
        <v>129</v>
      </c>
      <c r="B78" t="s">
        <v>130</v>
      </c>
      <c r="C78">
        <v>190.2</v>
      </c>
      <c r="D78">
        <v>3542400</v>
      </c>
      <c r="E78">
        <v>2300</v>
      </c>
      <c r="F78">
        <v>2</v>
      </c>
      <c r="G78" s="4" t="s">
        <v>129</v>
      </c>
      <c r="H78">
        <v>1382400</v>
      </c>
      <c r="I78">
        <v>0.00052</v>
      </c>
      <c r="J78" s="5"/>
      <c r="L78" s="5"/>
    </row>
    <row r="79" spans="1:12" ht="12.75">
      <c r="A79" t="s">
        <v>93</v>
      </c>
      <c r="B79" t="s">
        <v>94</v>
      </c>
      <c r="C79">
        <v>192.2</v>
      </c>
      <c r="D79">
        <v>132814080</v>
      </c>
      <c r="E79">
        <v>50000</v>
      </c>
      <c r="F79">
        <v>43</v>
      </c>
      <c r="G79" s="4" t="s">
        <v>93</v>
      </c>
      <c r="H79">
        <v>6393600</v>
      </c>
      <c r="I79">
        <v>1.9E-05</v>
      </c>
      <c r="J79" s="5"/>
      <c r="L79" s="5"/>
    </row>
    <row r="80" spans="1:12" ht="12.75">
      <c r="A80" t="s">
        <v>137</v>
      </c>
      <c r="B80" t="s">
        <v>138</v>
      </c>
      <c r="C80">
        <v>195.09</v>
      </c>
      <c r="D80">
        <v>1728000</v>
      </c>
      <c r="E80">
        <v>230</v>
      </c>
      <c r="F80">
        <v>0.2</v>
      </c>
      <c r="J80" s="5"/>
      <c r="L80" s="5"/>
    </row>
    <row r="81" spans="1:12" ht="12.75">
      <c r="A81" t="s">
        <v>79</v>
      </c>
      <c r="B81" t="s">
        <v>80</v>
      </c>
      <c r="C81">
        <v>196.967</v>
      </c>
      <c r="D81">
        <v>2505600</v>
      </c>
      <c r="E81">
        <v>3000</v>
      </c>
      <c r="F81">
        <v>2.5</v>
      </c>
      <c r="G81" s="4" t="s">
        <v>79</v>
      </c>
      <c r="H81">
        <v>233280</v>
      </c>
      <c r="I81">
        <v>0.43</v>
      </c>
      <c r="J81" s="5"/>
      <c r="L81" s="5"/>
    </row>
    <row r="82" spans="1:12" ht="12.75">
      <c r="A82" t="s">
        <v>113</v>
      </c>
      <c r="B82" t="s">
        <v>114</v>
      </c>
      <c r="C82">
        <v>200.59</v>
      </c>
      <c r="D82">
        <v>2073600</v>
      </c>
      <c r="E82">
        <v>700</v>
      </c>
      <c r="F82">
        <v>0.6</v>
      </c>
      <c r="G82" s="4" t="s">
        <v>113</v>
      </c>
      <c r="H82">
        <v>3974400</v>
      </c>
      <c r="I82">
        <v>0.00021</v>
      </c>
      <c r="J82" s="5"/>
      <c r="L82" s="5"/>
    </row>
    <row r="83" spans="1:12" ht="12.75">
      <c r="A83" t="s">
        <v>187</v>
      </c>
      <c r="B83" t="s">
        <v>188</v>
      </c>
      <c r="C83">
        <v>204.37</v>
      </c>
      <c r="D83">
        <v>2460</v>
      </c>
      <c r="E83">
        <v>460</v>
      </c>
      <c r="F83">
        <v>0.4</v>
      </c>
      <c r="J83" s="5"/>
      <c r="L83" s="5"/>
    </row>
    <row r="84" spans="1:12" ht="12.75">
      <c r="A84" t="s">
        <v>101</v>
      </c>
      <c r="B84" t="s">
        <v>102</v>
      </c>
      <c r="C84">
        <v>207.19</v>
      </c>
      <c r="D84">
        <v>0</v>
      </c>
      <c r="E84">
        <v>0</v>
      </c>
      <c r="F84">
        <v>0</v>
      </c>
      <c r="J84" s="5"/>
      <c r="L84" s="5"/>
    </row>
    <row r="85" spans="1:12" ht="12.75">
      <c r="A85" t="s">
        <v>29</v>
      </c>
      <c r="B85" t="s">
        <v>30</v>
      </c>
      <c r="C85">
        <v>208.98</v>
      </c>
      <c r="D85" t="s">
        <v>213</v>
      </c>
      <c r="E85" t="s">
        <v>213</v>
      </c>
      <c r="F85" t="s">
        <v>213</v>
      </c>
      <c r="J85" s="5"/>
      <c r="L85" s="5"/>
    </row>
    <row r="86" spans="1:12" ht="12.75">
      <c r="A86" t="s">
        <v>21</v>
      </c>
      <c r="B86" t="s">
        <v>22</v>
      </c>
      <c r="C86">
        <v>210</v>
      </c>
      <c r="D86" t="s">
        <v>10</v>
      </c>
      <c r="E86" t="s">
        <v>10</v>
      </c>
      <c r="F86" t="s">
        <v>10</v>
      </c>
      <c r="J86" s="5"/>
      <c r="L86" s="5"/>
    </row>
    <row r="87" spans="1:12" ht="12.75">
      <c r="A87" t="s">
        <v>141</v>
      </c>
      <c r="B87" t="s">
        <v>142</v>
      </c>
      <c r="C87">
        <v>210</v>
      </c>
      <c r="D87" t="s">
        <v>10</v>
      </c>
      <c r="E87" t="s">
        <v>10</v>
      </c>
      <c r="F87" t="s">
        <v>10</v>
      </c>
      <c r="J87" s="5"/>
      <c r="L87" s="5"/>
    </row>
    <row r="88" spans="1:12" ht="12.75">
      <c r="A88" t="s">
        <v>153</v>
      </c>
      <c r="B88" t="s">
        <v>154</v>
      </c>
      <c r="C88">
        <v>222</v>
      </c>
      <c r="D88" t="s">
        <v>10</v>
      </c>
      <c r="E88" t="s">
        <v>10</v>
      </c>
      <c r="F88" t="s">
        <v>10</v>
      </c>
      <c r="J88" s="5"/>
      <c r="L88" s="5"/>
    </row>
    <row r="89" spans="1:12" ht="12.75">
      <c r="A89" t="s">
        <v>71</v>
      </c>
      <c r="B89" t="s">
        <v>72</v>
      </c>
      <c r="C89">
        <v>223</v>
      </c>
      <c r="D89" t="s">
        <v>10</v>
      </c>
      <c r="E89" t="s">
        <v>10</v>
      </c>
      <c r="F89" t="s">
        <v>10</v>
      </c>
      <c r="J89" s="5"/>
      <c r="L89" s="5"/>
    </row>
    <row r="90" spans="1:12" ht="12.75">
      <c r="A90" t="s">
        <v>151</v>
      </c>
      <c r="B90" t="s">
        <v>152</v>
      </c>
      <c r="C90">
        <v>226</v>
      </c>
      <c r="D90" t="s">
        <v>10</v>
      </c>
      <c r="E90" t="s">
        <v>10</v>
      </c>
      <c r="F90" t="s">
        <v>10</v>
      </c>
      <c r="J90" s="5"/>
      <c r="L90" s="5"/>
    </row>
    <row r="91" spans="1:12" ht="12.75">
      <c r="A91" t="s">
        <v>8</v>
      </c>
      <c r="B91" t="s">
        <v>9</v>
      </c>
      <c r="C91">
        <v>227</v>
      </c>
      <c r="D91" t="s">
        <v>10</v>
      </c>
      <c r="E91" t="s">
        <v>10</v>
      </c>
      <c r="F91" t="s">
        <v>10</v>
      </c>
      <c r="J91" s="5"/>
      <c r="L91" s="5"/>
    </row>
    <row r="92" spans="1:12" ht="12.75">
      <c r="A92" t="s">
        <v>149</v>
      </c>
      <c r="B92" t="s">
        <v>150</v>
      </c>
      <c r="C92">
        <v>231</v>
      </c>
      <c r="D92" t="s">
        <v>10</v>
      </c>
      <c r="E92" t="s">
        <v>10</v>
      </c>
      <c r="F92" t="s">
        <v>10</v>
      </c>
      <c r="J92" s="5"/>
      <c r="L92" s="5"/>
    </row>
    <row r="93" spans="1:12" ht="12.75">
      <c r="A93" t="s">
        <v>189</v>
      </c>
      <c r="B93" t="s">
        <v>190</v>
      </c>
      <c r="C93">
        <v>232.038</v>
      </c>
      <c r="D93" t="s">
        <v>10</v>
      </c>
      <c r="E93" t="s">
        <v>10</v>
      </c>
      <c r="F93" t="s">
        <v>10</v>
      </c>
      <c r="J93" s="5"/>
      <c r="L93" s="5"/>
    </row>
    <row r="94" spans="1:12" ht="12.75">
      <c r="A94" t="s">
        <v>121</v>
      </c>
      <c r="B94" t="s">
        <v>122</v>
      </c>
      <c r="C94">
        <v>237</v>
      </c>
      <c r="D94" t="s">
        <v>10</v>
      </c>
      <c r="E94" t="s">
        <v>10</v>
      </c>
      <c r="F94" t="s">
        <v>10</v>
      </c>
      <c r="J94" s="5"/>
      <c r="L94" s="5"/>
    </row>
    <row r="95" spans="1:12" ht="12.75">
      <c r="A95" t="s">
        <v>199</v>
      </c>
      <c r="B95" t="s">
        <v>200</v>
      </c>
      <c r="C95">
        <v>238.03</v>
      </c>
      <c r="D95" t="s">
        <v>10</v>
      </c>
      <c r="E95" t="s">
        <v>10</v>
      </c>
      <c r="F95" t="s">
        <v>10</v>
      </c>
      <c r="J95" s="5"/>
      <c r="L95" s="5"/>
    </row>
    <row r="96" spans="1:12" ht="12.75">
      <c r="A96" t="s">
        <v>139</v>
      </c>
      <c r="B96" t="s">
        <v>140</v>
      </c>
      <c r="C96">
        <v>242</v>
      </c>
      <c r="D96" t="s">
        <v>10</v>
      </c>
      <c r="E96" t="s">
        <v>10</v>
      </c>
      <c r="F96" t="s">
        <v>10</v>
      </c>
      <c r="J96" s="5"/>
      <c r="L96" s="5"/>
    </row>
    <row r="97" spans="1:12" ht="12.75">
      <c r="A97" t="s">
        <v>13</v>
      </c>
      <c r="B97" t="s">
        <v>14</v>
      </c>
      <c r="C97">
        <v>243</v>
      </c>
      <c r="D97" t="s">
        <v>10</v>
      </c>
      <c r="E97" t="s">
        <v>10</v>
      </c>
      <c r="F97" t="s">
        <v>10</v>
      </c>
      <c r="J97" s="5"/>
      <c r="L97" s="5"/>
    </row>
    <row r="98" spans="1:12" ht="12.75">
      <c r="A98" t="s">
        <v>25</v>
      </c>
      <c r="B98" t="s">
        <v>26</v>
      </c>
      <c r="C98">
        <v>247</v>
      </c>
      <c r="D98" t="s">
        <v>10</v>
      </c>
      <c r="E98" t="s">
        <v>10</v>
      </c>
      <c r="F98" t="s">
        <v>10</v>
      </c>
      <c r="J98" s="5"/>
      <c r="L98" s="5"/>
    </row>
    <row r="99" spans="1:12" ht="12.75">
      <c r="A99" t="s">
        <v>55</v>
      </c>
      <c r="B99" t="s">
        <v>56</v>
      </c>
      <c r="C99">
        <v>247</v>
      </c>
      <c r="D99" t="s">
        <v>10</v>
      </c>
      <c r="E99" t="s">
        <v>10</v>
      </c>
      <c r="F99" t="s">
        <v>10</v>
      </c>
      <c r="J99" s="5"/>
      <c r="L99" s="5"/>
    </row>
    <row r="100" spans="1:12" ht="12.75">
      <c r="A100" t="s">
        <v>39</v>
      </c>
      <c r="B100" t="s">
        <v>40</v>
      </c>
      <c r="C100">
        <v>249</v>
      </c>
      <c r="D100" t="s">
        <v>10</v>
      </c>
      <c r="E100" t="s">
        <v>10</v>
      </c>
      <c r="F100" t="s">
        <v>10</v>
      </c>
      <c r="J100" s="5"/>
      <c r="L100" s="5"/>
    </row>
    <row r="101" spans="1:12" ht="12.75">
      <c r="A101" t="s">
        <v>67</v>
      </c>
      <c r="B101" t="s">
        <v>68</v>
      </c>
      <c r="C101">
        <v>253</v>
      </c>
      <c r="D101" t="s">
        <v>10</v>
      </c>
      <c r="E101" t="s">
        <v>10</v>
      </c>
      <c r="F101" t="s">
        <v>10</v>
      </c>
      <c r="J101" s="5"/>
      <c r="L101" s="5"/>
    </row>
    <row r="102" spans="1:12" ht="12.75">
      <c r="A102" t="s">
        <v>61</v>
      </c>
      <c r="B102" t="s">
        <v>62</v>
      </c>
      <c r="C102">
        <v>254</v>
      </c>
      <c r="D102" t="s">
        <v>10</v>
      </c>
      <c r="E102" t="s">
        <v>10</v>
      </c>
      <c r="F102" t="s">
        <v>10</v>
      </c>
      <c r="J102" s="5"/>
      <c r="L102" s="5"/>
    </row>
    <row r="103" spans="1:12" ht="12.75">
      <c r="A103" t="s">
        <v>111</v>
      </c>
      <c r="B103" t="s">
        <v>112</v>
      </c>
      <c r="C103">
        <v>256</v>
      </c>
      <c r="D103" t="s">
        <v>10</v>
      </c>
      <c r="E103" t="s">
        <v>10</v>
      </c>
      <c r="F103" t="s">
        <v>10</v>
      </c>
      <c r="J103" s="5"/>
      <c r="L103" s="5"/>
    </row>
    <row r="104" spans="10:12" ht="12.75">
      <c r="J104" s="5"/>
      <c r="L104" s="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9.7109375" style="0" customWidth="1"/>
  </cols>
  <sheetData>
    <row r="2" spans="1:11" ht="12.75">
      <c r="A2" t="s">
        <v>219</v>
      </c>
      <c r="B2" t="s">
        <v>220</v>
      </c>
      <c r="C2" t="s">
        <v>221</v>
      </c>
      <c r="D2" t="s">
        <v>222</v>
      </c>
      <c r="E2" t="s">
        <v>223</v>
      </c>
      <c r="F2" t="s">
        <v>224</v>
      </c>
      <c r="G2" t="s">
        <v>288</v>
      </c>
      <c r="H2" t="s">
        <v>225</v>
      </c>
      <c r="I2" t="s">
        <v>226</v>
      </c>
      <c r="K2" t="s">
        <v>226</v>
      </c>
    </row>
    <row r="3" spans="1:11" ht="12.75">
      <c r="A3" t="s">
        <v>227</v>
      </c>
      <c r="B3" t="s">
        <v>228</v>
      </c>
      <c r="C3" t="s">
        <v>229</v>
      </c>
      <c r="D3" t="s">
        <v>230</v>
      </c>
      <c r="E3" t="s">
        <v>231</v>
      </c>
      <c r="G3">
        <v>86400</v>
      </c>
      <c r="H3" t="s">
        <v>232</v>
      </c>
      <c r="I3" t="s">
        <v>233</v>
      </c>
      <c r="K3" t="s">
        <v>234</v>
      </c>
    </row>
    <row r="4" spans="2:12" ht="12.75">
      <c r="B4" t="s">
        <v>235</v>
      </c>
      <c r="C4" t="s">
        <v>236</v>
      </c>
      <c r="D4" t="s">
        <v>237</v>
      </c>
      <c r="F4" t="s">
        <v>238</v>
      </c>
      <c r="G4" t="s">
        <v>289</v>
      </c>
      <c r="I4" t="s">
        <v>239</v>
      </c>
      <c r="J4" t="s">
        <v>240</v>
      </c>
      <c r="K4" t="s">
        <v>239</v>
      </c>
      <c r="L4" t="s">
        <v>240</v>
      </c>
    </row>
    <row r="5" spans="10:12" ht="12.75">
      <c r="J5" t="s">
        <v>241</v>
      </c>
      <c r="L5" t="s">
        <v>241</v>
      </c>
    </row>
    <row r="6" spans="1:13" ht="12.75">
      <c r="A6" t="s">
        <v>173</v>
      </c>
      <c r="B6">
        <v>23</v>
      </c>
      <c r="C6" t="s">
        <v>242</v>
      </c>
      <c r="D6">
        <v>0.93</v>
      </c>
      <c r="E6">
        <v>1</v>
      </c>
      <c r="F6">
        <v>0.63</v>
      </c>
      <c r="G6">
        <f>F6*$G$3</f>
        <v>54432</v>
      </c>
      <c r="H6">
        <v>1.83</v>
      </c>
      <c r="I6" s="3">
        <v>160000</v>
      </c>
      <c r="J6" s="3">
        <v>0.8</v>
      </c>
      <c r="K6" s="3">
        <v>240000</v>
      </c>
      <c r="L6" s="3">
        <v>1.2</v>
      </c>
      <c r="M6" s="3"/>
    </row>
    <row r="7" spans="1:13" ht="12.75">
      <c r="A7" t="s">
        <v>107</v>
      </c>
      <c r="B7">
        <v>24.3</v>
      </c>
      <c r="C7" t="s">
        <v>243</v>
      </c>
      <c r="D7">
        <v>0.04</v>
      </c>
      <c r="E7">
        <v>0.113</v>
      </c>
      <c r="F7">
        <v>0.0065</v>
      </c>
      <c r="G7">
        <f aca="true" t="shared" si="0" ref="G7:G49">F7*$G$3</f>
        <v>561.6</v>
      </c>
      <c r="H7">
        <v>0.49</v>
      </c>
      <c r="I7" s="3">
        <v>1100</v>
      </c>
      <c r="J7" s="3">
        <v>0.0015</v>
      </c>
      <c r="K7" s="3">
        <v>1100</v>
      </c>
      <c r="L7" s="3">
        <v>0.0015</v>
      </c>
      <c r="M7" s="3"/>
    </row>
    <row r="8" spans="1:13" ht="12.75">
      <c r="A8" t="s">
        <v>244</v>
      </c>
      <c r="B8">
        <v>27</v>
      </c>
      <c r="C8" t="s">
        <v>245</v>
      </c>
      <c r="D8">
        <v>0.23</v>
      </c>
      <c r="E8">
        <v>1</v>
      </c>
      <c r="F8">
        <v>0.0016</v>
      </c>
      <c r="G8">
        <f>F8*$G$3</f>
        <v>138.24</v>
      </c>
      <c r="H8">
        <v>0.84</v>
      </c>
      <c r="I8" s="3">
        <v>51000</v>
      </c>
      <c r="J8" s="3">
        <v>0.12</v>
      </c>
      <c r="K8" s="3">
        <v>51000</v>
      </c>
      <c r="L8" s="3">
        <v>0.12</v>
      </c>
      <c r="M8" s="3"/>
    </row>
    <row r="9" spans="1:13" ht="12.75">
      <c r="A9" t="s">
        <v>143</v>
      </c>
      <c r="B9">
        <v>39.1</v>
      </c>
      <c r="C9" t="s">
        <v>246</v>
      </c>
      <c r="D9">
        <v>1.46</v>
      </c>
      <c r="E9">
        <v>0.07</v>
      </c>
      <c r="F9">
        <v>0.5</v>
      </c>
      <c r="G9">
        <f t="shared" si="0"/>
        <v>43200</v>
      </c>
      <c r="H9">
        <v>0.14</v>
      </c>
      <c r="I9" s="3">
        <v>12000</v>
      </c>
      <c r="J9" s="3">
        <v>0.0045</v>
      </c>
      <c r="K9" s="3">
        <v>16000</v>
      </c>
      <c r="L9" s="3">
        <v>0.006</v>
      </c>
      <c r="M9" s="3"/>
    </row>
    <row r="10" spans="1:13" ht="12.75">
      <c r="A10" t="s">
        <v>37</v>
      </c>
      <c r="B10">
        <v>40.1</v>
      </c>
      <c r="C10" t="s">
        <v>247</v>
      </c>
      <c r="D10">
        <v>1.1</v>
      </c>
      <c r="E10">
        <v>0.002</v>
      </c>
      <c r="F10">
        <v>1.83</v>
      </c>
      <c r="G10">
        <f t="shared" si="0"/>
        <v>158112</v>
      </c>
      <c r="H10">
        <v>1.25</v>
      </c>
      <c r="I10" s="3">
        <v>100</v>
      </c>
      <c r="J10" s="3">
        <v>0.00035</v>
      </c>
      <c r="K10" s="3">
        <v>330</v>
      </c>
      <c r="L10" s="3">
        <v>0.0011</v>
      </c>
      <c r="M10" s="3"/>
    </row>
    <row r="11" spans="1:13" ht="12.75">
      <c r="A11" t="s">
        <v>165</v>
      </c>
      <c r="B11">
        <v>44.96</v>
      </c>
      <c r="C11" t="s">
        <v>285</v>
      </c>
      <c r="D11">
        <v>26.5</v>
      </c>
      <c r="E11">
        <v>1</v>
      </c>
      <c r="F11">
        <v>85</v>
      </c>
      <c r="G11">
        <f t="shared" si="0"/>
        <v>7344000</v>
      </c>
      <c r="H11">
        <v>1.1</v>
      </c>
      <c r="I11" s="3">
        <v>29000</v>
      </c>
      <c r="J11" s="3">
        <v>0.086</v>
      </c>
      <c r="K11" s="3">
        <v>3500000</v>
      </c>
      <c r="L11" s="3">
        <v>11</v>
      </c>
      <c r="M11" s="3"/>
    </row>
    <row r="12" spans="1:13" ht="12.75">
      <c r="A12" t="s">
        <v>49</v>
      </c>
      <c r="B12">
        <v>52</v>
      </c>
      <c r="C12" t="s">
        <v>248</v>
      </c>
      <c r="D12">
        <v>15.9</v>
      </c>
      <c r="E12">
        <v>0.043</v>
      </c>
      <c r="F12">
        <v>28</v>
      </c>
      <c r="G12">
        <f t="shared" si="0"/>
        <v>2419200</v>
      </c>
      <c r="H12">
        <v>0.018</v>
      </c>
      <c r="I12" s="3">
        <v>1900</v>
      </c>
      <c r="J12" s="3">
        <v>9.4E-05</v>
      </c>
      <c r="K12" s="3">
        <v>79000</v>
      </c>
      <c r="L12" s="3">
        <v>0.0039</v>
      </c>
      <c r="M12" s="3"/>
    </row>
    <row r="13" spans="1:13" ht="12.75">
      <c r="A13" t="s">
        <v>109</v>
      </c>
      <c r="B13">
        <v>54.9</v>
      </c>
      <c r="C13" t="s">
        <v>249</v>
      </c>
      <c r="D13">
        <v>13.3</v>
      </c>
      <c r="E13">
        <v>1</v>
      </c>
      <c r="F13">
        <v>0.11</v>
      </c>
      <c r="G13">
        <f t="shared" si="0"/>
        <v>9504</v>
      </c>
      <c r="H13">
        <v>0.86</v>
      </c>
      <c r="I13" s="3">
        <v>1500000</v>
      </c>
      <c r="J13" s="3">
        <v>3.4</v>
      </c>
      <c r="K13" s="3">
        <v>1500000</v>
      </c>
      <c r="L13" s="3">
        <v>3.4</v>
      </c>
      <c r="M13" s="3"/>
    </row>
    <row r="14" spans="1:13" ht="12.75">
      <c r="A14" t="s">
        <v>95</v>
      </c>
      <c r="B14">
        <v>55.8</v>
      </c>
      <c r="C14" t="s">
        <v>250</v>
      </c>
      <c r="D14">
        <v>1.15</v>
      </c>
      <c r="E14">
        <v>0.003</v>
      </c>
      <c r="F14">
        <v>45.1</v>
      </c>
      <c r="G14">
        <f t="shared" si="0"/>
        <v>3896640</v>
      </c>
      <c r="H14">
        <v>0.62</v>
      </c>
      <c r="I14" s="3">
        <v>5.9</v>
      </c>
      <c r="J14" s="3">
        <v>9.8E-06</v>
      </c>
      <c r="K14" s="3">
        <v>380</v>
      </c>
      <c r="L14" s="3">
        <v>0.00064</v>
      </c>
      <c r="M14" s="3"/>
    </row>
    <row r="15" spans="1:13" ht="12.75">
      <c r="A15" t="s">
        <v>51</v>
      </c>
      <c r="B15">
        <v>58.9</v>
      </c>
      <c r="C15" t="s">
        <v>251</v>
      </c>
      <c r="D15">
        <v>37</v>
      </c>
      <c r="E15">
        <v>1</v>
      </c>
      <c r="F15">
        <v>1924</v>
      </c>
      <c r="G15">
        <f t="shared" si="0"/>
        <v>166233600</v>
      </c>
      <c r="H15">
        <v>1.25</v>
      </c>
      <c r="I15" s="3">
        <v>1400</v>
      </c>
      <c r="J15" s="3">
        <v>0.0046</v>
      </c>
      <c r="K15" s="3">
        <v>3800000</v>
      </c>
      <c r="L15" s="3">
        <v>13</v>
      </c>
      <c r="M15" s="3"/>
    </row>
    <row r="16" spans="1:13" ht="12.75">
      <c r="A16" t="s">
        <v>53</v>
      </c>
      <c r="B16">
        <v>63.54</v>
      </c>
      <c r="C16" t="s">
        <v>252</v>
      </c>
      <c r="D16">
        <v>4.5</v>
      </c>
      <c r="E16">
        <v>0.69</v>
      </c>
      <c r="F16">
        <v>0.11</v>
      </c>
      <c r="G16">
        <f t="shared" si="0"/>
        <v>9504</v>
      </c>
      <c r="H16">
        <v>0.11</v>
      </c>
      <c r="I16" s="3">
        <v>290000</v>
      </c>
      <c r="J16" s="3">
        <v>0.087</v>
      </c>
      <c r="K16" s="3">
        <v>290000</v>
      </c>
      <c r="L16" s="3">
        <v>0.087</v>
      </c>
      <c r="M16" s="3"/>
    </row>
    <row r="17" spans="1:13" ht="12.75">
      <c r="A17" t="s">
        <v>209</v>
      </c>
      <c r="B17">
        <v>65.37</v>
      </c>
      <c r="C17" t="s">
        <v>253</v>
      </c>
      <c r="D17">
        <v>0.78</v>
      </c>
      <c r="E17">
        <v>0.49</v>
      </c>
      <c r="F17">
        <v>245</v>
      </c>
      <c r="G17">
        <f t="shared" si="0"/>
        <v>21168000</v>
      </c>
      <c r="H17">
        <v>0.31</v>
      </c>
      <c r="I17" s="3">
        <v>99</v>
      </c>
      <c r="J17" s="3">
        <v>8.3E-05</v>
      </c>
      <c r="K17" s="3">
        <v>35000</v>
      </c>
      <c r="L17" s="3">
        <v>0.029</v>
      </c>
      <c r="M17" s="3"/>
    </row>
    <row r="18" spans="1:13" ht="12.75">
      <c r="A18" t="s">
        <v>75</v>
      </c>
      <c r="B18">
        <v>69.7</v>
      </c>
      <c r="C18" t="s">
        <v>254</v>
      </c>
      <c r="D18">
        <v>4.71</v>
      </c>
      <c r="E18">
        <v>0.398</v>
      </c>
      <c r="F18">
        <v>0.6</v>
      </c>
      <c r="G18">
        <f t="shared" si="0"/>
        <v>51840</v>
      </c>
      <c r="H18">
        <v>1.34</v>
      </c>
      <c r="I18" s="3">
        <v>110000</v>
      </c>
      <c r="J18" s="3">
        <v>0.4</v>
      </c>
      <c r="K18" s="3">
        <v>160000</v>
      </c>
      <c r="L18" s="3">
        <v>0.59</v>
      </c>
      <c r="M18" s="3"/>
    </row>
    <row r="19" spans="1:13" ht="12.75">
      <c r="A19" t="s">
        <v>19</v>
      </c>
      <c r="B19">
        <v>74.9</v>
      </c>
      <c r="C19" t="s">
        <v>255</v>
      </c>
      <c r="D19">
        <v>4.3</v>
      </c>
      <c r="E19">
        <v>1</v>
      </c>
      <c r="F19">
        <v>1.1</v>
      </c>
      <c r="G19">
        <f t="shared" si="0"/>
        <v>95040.00000000001</v>
      </c>
      <c r="H19">
        <v>0.23</v>
      </c>
      <c r="I19" s="3">
        <v>160000</v>
      </c>
      <c r="J19" s="3">
        <v>0.1</v>
      </c>
      <c r="K19" s="3">
        <v>350000</v>
      </c>
      <c r="L19" s="3">
        <v>0.21</v>
      </c>
      <c r="M19" s="3"/>
    </row>
    <row r="20" spans="1:13" ht="12.75">
      <c r="A20" t="s">
        <v>167</v>
      </c>
      <c r="B20">
        <v>78.9</v>
      </c>
      <c r="C20" t="s">
        <v>256</v>
      </c>
      <c r="D20">
        <v>51.8</v>
      </c>
      <c r="E20">
        <v>0.009</v>
      </c>
      <c r="F20">
        <v>127</v>
      </c>
      <c r="G20">
        <f t="shared" si="0"/>
        <v>10972800</v>
      </c>
      <c r="H20">
        <v>0.21</v>
      </c>
      <c r="I20" s="3">
        <v>190</v>
      </c>
      <c r="J20" s="3">
        <v>0.00011</v>
      </c>
      <c r="K20" s="3">
        <v>36000</v>
      </c>
      <c r="L20" s="3">
        <v>0.02</v>
      </c>
      <c r="M20" s="3"/>
    </row>
    <row r="21" spans="1:13" ht="12.75">
      <c r="A21" t="s">
        <v>33</v>
      </c>
      <c r="B21">
        <v>79.9</v>
      </c>
      <c r="C21" t="s">
        <v>257</v>
      </c>
      <c r="D21">
        <v>2.7</v>
      </c>
      <c r="E21">
        <v>0.49</v>
      </c>
      <c r="F21">
        <v>1.5</v>
      </c>
      <c r="G21">
        <f t="shared" si="0"/>
        <v>129600</v>
      </c>
      <c r="H21">
        <v>1.45</v>
      </c>
      <c r="I21" s="3">
        <v>37000</v>
      </c>
      <c r="J21" s="3">
        <v>0.14</v>
      </c>
      <c r="K21" s="3">
        <v>100000</v>
      </c>
      <c r="L21" s="3">
        <v>0.39</v>
      </c>
      <c r="M21" s="3"/>
    </row>
    <row r="22" spans="1:13" ht="12.75">
      <c r="A22" t="s">
        <v>159</v>
      </c>
      <c r="B22">
        <v>85.5</v>
      </c>
      <c r="C22" t="s">
        <v>258</v>
      </c>
      <c r="D22">
        <v>0.46</v>
      </c>
      <c r="E22">
        <v>0.72</v>
      </c>
      <c r="F22">
        <v>18.6</v>
      </c>
      <c r="G22">
        <f t="shared" si="0"/>
        <v>1607040.0000000002</v>
      </c>
      <c r="H22">
        <v>0.05</v>
      </c>
      <c r="I22" s="3">
        <v>850</v>
      </c>
      <c r="J22" s="3">
        <v>0.00012</v>
      </c>
      <c r="K22" s="3">
        <v>23000</v>
      </c>
      <c r="L22" s="3">
        <v>0.0032</v>
      </c>
      <c r="M22" s="3"/>
    </row>
    <row r="23" spans="1:13" ht="12.75">
      <c r="A23" t="s">
        <v>211</v>
      </c>
      <c r="B23">
        <v>91.2</v>
      </c>
      <c r="C23" t="s">
        <v>259</v>
      </c>
      <c r="D23">
        <v>0.056</v>
      </c>
      <c r="E23">
        <v>0.174</v>
      </c>
      <c r="F23">
        <v>63</v>
      </c>
      <c r="G23">
        <f t="shared" si="0"/>
        <v>5443200</v>
      </c>
      <c r="H23">
        <v>0.3</v>
      </c>
      <c r="I23" s="3">
        <v>7</v>
      </c>
      <c r="J23" s="3">
        <v>5.7E-06</v>
      </c>
      <c r="K23" s="3">
        <v>640</v>
      </c>
      <c r="L23" s="3">
        <v>0.00052</v>
      </c>
      <c r="M23" s="3"/>
    </row>
    <row r="24" spans="1:13" ht="12.75">
      <c r="A24" t="s">
        <v>260</v>
      </c>
      <c r="B24">
        <v>95.9</v>
      </c>
      <c r="C24" t="s">
        <v>286</v>
      </c>
      <c r="D24">
        <v>1.3</v>
      </c>
      <c r="E24">
        <v>0.24</v>
      </c>
      <c r="F24">
        <v>2.8</v>
      </c>
      <c r="G24">
        <f t="shared" si="0"/>
        <v>241919.99999999997</v>
      </c>
      <c r="H24">
        <v>0.89</v>
      </c>
      <c r="I24" s="3">
        <v>4300</v>
      </c>
      <c r="J24" s="3">
        <v>0.01</v>
      </c>
      <c r="K24" s="3">
        <v>20000</v>
      </c>
      <c r="L24" s="3">
        <v>0.047</v>
      </c>
      <c r="M24" s="3"/>
    </row>
    <row r="25" spans="1:13" ht="12.75">
      <c r="A25" t="s">
        <v>161</v>
      </c>
      <c r="B25">
        <v>101</v>
      </c>
      <c r="C25" t="s">
        <v>261</v>
      </c>
      <c r="D25">
        <v>1.3</v>
      </c>
      <c r="E25">
        <v>0.32</v>
      </c>
      <c r="F25">
        <v>41</v>
      </c>
      <c r="G25">
        <f t="shared" si="0"/>
        <v>3542400</v>
      </c>
      <c r="H25">
        <v>0.28</v>
      </c>
      <c r="I25" s="3">
        <v>420</v>
      </c>
      <c r="J25" s="3">
        <v>0.00031</v>
      </c>
      <c r="K25" s="3">
        <v>25000</v>
      </c>
      <c r="L25" s="3">
        <v>0.019</v>
      </c>
      <c r="M25" s="3"/>
    </row>
    <row r="26" spans="1:13" ht="12.75">
      <c r="A26" t="s">
        <v>171</v>
      </c>
      <c r="B26">
        <v>108</v>
      </c>
      <c r="C26" t="s">
        <v>262</v>
      </c>
      <c r="D26">
        <v>4.5</v>
      </c>
      <c r="E26">
        <v>0.49</v>
      </c>
      <c r="F26">
        <v>270</v>
      </c>
      <c r="G26">
        <f t="shared" si="0"/>
        <v>23328000</v>
      </c>
      <c r="H26">
        <v>1.51</v>
      </c>
      <c r="I26" s="3">
        <v>320</v>
      </c>
      <c r="J26" s="3">
        <v>0.0013</v>
      </c>
      <c r="K26" s="3">
        <v>120000</v>
      </c>
      <c r="L26" s="3">
        <v>0.5</v>
      </c>
      <c r="M26" s="3"/>
    </row>
    <row r="27" spans="1:13" ht="12.75">
      <c r="A27" t="s">
        <v>89</v>
      </c>
      <c r="B27">
        <v>115</v>
      </c>
      <c r="C27" t="s">
        <v>263</v>
      </c>
      <c r="D27">
        <v>4.4</v>
      </c>
      <c r="E27">
        <v>0.04</v>
      </c>
      <c r="F27">
        <v>49</v>
      </c>
      <c r="G27">
        <f t="shared" si="0"/>
        <v>4233600</v>
      </c>
      <c r="H27">
        <v>0.047</v>
      </c>
      <c r="I27" s="3">
        <v>130</v>
      </c>
      <c r="J27" s="3">
        <v>1.6E-05</v>
      </c>
      <c r="K27" s="3">
        <v>9200</v>
      </c>
      <c r="L27" s="3">
        <v>0.0012</v>
      </c>
      <c r="M27" s="3"/>
    </row>
    <row r="28" spans="1:13" ht="12.75">
      <c r="A28" t="s">
        <v>133</v>
      </c>
      <c r="B28">
        <v>106.4</v>
      </c>
      <c r="C28" t="s">
        <v>264</v>
      </c>
      <c r="D28">
        <v>4.8</v>
      </c>
      <c r="E28">
        <v>0.01</v>
      </c>
      <c r="F28">
        <v>17</v>
      </c>
      <c r="G28">
        <f t="shared" si="0"/>
        <v>1468800</v>
      </c>
      <c r="H28">
        <v>0.2</v>
      </c>
      <c r="I28" s="3">
        <v>110</v>
      </c>
      <c r="J28" s="3">
        <v>5.9E-05</v>
      </c>
      <c r="K28" s="3">
        <v>2700</v>
      </c>
      <c r="L28" s="3">
        <v>0.0015</v>
      </c>
      <c r="M28" s="3"/>
    </row>
    <row r="29" spans="1:13" ht="12.75">
      <c r="A29" t="s">
        <v>15</v>
      </c>
      <c r="B29">
        <v>121.8</v>
      </c>
      <c r="C29" t="s">
        <v>265</v>
      </c>
      <c r="D29">
        <v>4.28</v>
      </c>
      <c r="E29">
        <v>0.43</v>
      </c>
      <c r="F29">
        <v>60</v>
      </c>
      <c r="G29">
        <f t="shared" si="0"/>
        <v>5184000</v>
      </c>
      <c r="H29">
        <v>0.95</v>
      </c>
      <c r="I29" s="3">
        <v>1000</v>
      </c>
      <c r="J29" s="3">
        <v>0.0027</v>
      </c>
      <c r="K29" s="3">
        <v>91000</v>
      </c>
      <c r="L29" s="3">
        <v>0.23</v>
      </c>
      <c r="M29" s="3"/>
    </row>
    <row r="30" spans="1:13" ht="12.75">
      <c r="A30" t="s">
        <v>183</v>
      </c>
      <c r="B30">
        <v>127.6</v>
      </c>
      <c r="C30" t="s">
        <v>284</v>
      </c>
      <c r="D30">
        <v>0.27</v>
      </c>
      <c r="E30">
        <v>0.34</v>
      </c>
      <c r="F30">
        <v>8</v>
      </c>
      <c r="G30">
        <f t="shared" si="0"/>
        <v>691200</v>
      </c>
      <c r="H30">
        <v>0.22</v>
      </c>
      <c r="I30" s="3">
        <v>360</v>
      </c>
      <c r="J30" s="3">
        <v>0.00021</v>
      </c>
      <c r="K30" s="3">
        <v>4300</v>
      </c>
      <c r="L30" s="3">
        <v>0.0026</v>
      </c>
      <c r="M30" s="3"/>
    </row>
    <row r="31" spans="1:13" ht="12.75">
      <c r="A31" t="s">
        <v>45</v>
      </c>
      <c r="B31">
        <v>133</v>
      </c>
      <c r="C31" t="s">
        <v>266</v>
      </c>
      <c r="D31">
        <v>26.5</v>
      </c>
      <c r="E31">
        <v>1</v>
      </c>
      <c r="F31">
        <v>840</v>
      </c>
      <c r="G31">
        <f t="shared" si="0"/>
        <v>72576000</v>
      </c>
      <c r="H31">
        <v>0.88</v>
      </c>
      <c r="I31" s="3">
        <v>990</v>
      </c>
      <c r="J31" s="3">
        <v>0.0024</v>
      </c>
      <c r="K31" s="3">
        <v>1200000</v>
      </c>
      <c r="L31" s="3">
        <v>2.9</v>
      </c>
      <c r="M31" s="3"/>
    </row>
    <row r="32" spans="1:13" ht="12.75">
      <c r="A32" t="s">
        <v>99</v>
      </c>
      <c r="B32">
        <v>139</v>
      </c>
      <c r="C32" t="s">
        <v>267</v>
      </c>
      <c r="D32">
        <v>9</v>
      </c>
      <c r="E32">
        <v>1</v>
      </c>
      <c r="F32">
        <v>1.7</v>
      </c>
      <c r="G32">
        <f t="shared" si="0"/>
        <v>146880</v>
      </c>
      <c r="H32">
        <v>1.17</v>
      </c>
      <c r="I32" s="3">
        <v>130000</v>
      </c>
      <c r="J32" s="3">
        <v>0.41</v>
      </c>
      <c r="K32" s="3">
        <v>390000</v>
      </c>
      <c r="L32" s="3">
        <v>1.2</v>
      </c>
      <c r="M32" s="3"/>
    </row>
    <row r="33" spans="1:13" ht="12.75">
      <c r="A33" t="s">
        <v>43</v>
      </c>
      <c r="B33">
        <v>140</v>
      </c>
      <c r="C33" t="s">
        <v>268</v>
      </c>
      <c r="D33">
        <v>0.31</v>
      </c>
      <c r="E33">
        <v>0.88</v>
      </c>
      <c r="F33">
        <v>32</v>
      </c>
      <c r="G33">
        <f t="shared" si="0"/>
        <v>2764800</v>
      </c>
      <c r="H33">
        <v>0.034</v>
      </c>
      <c r="I33" s="3">
        <v>250</v>
      </c>
      <c r="J33" s="3">
        <v>2.3E-05</v>
      </c>
      <c r="K33" s="3">
        <v>12000</v>
      </c>
      <c r="L33" s="3">
        <v>0.0011</v>
      </c>
      <c r="M33" s="3"/>
    </row>
    <row r="34" spans="1:13" ht="12.75">
      <c r="A34" t="s">
        <v>145</v>
      </c>
      <c r="B34">
        <v>141</v>
      </c>
      <c r="C34" t="s">
        <v>269</v>
      </c>
      <c r="D34">
        <v>11</v>
      </c>
      <c r="E34">
        <v>1</v>
      </c>
      <c r="F34">
        <v>0.8</v>
      </c>
      <c r="G34">
        <f t="shared" si="0"/>
        <v>69120</v>
      </c>
      <c r="H34">
        <v>0.028</v>
      </c>
      <c r="I34" s="3">
        <v>270000</v>
      </c>
      <c r="J34" s="3">
        <v>0.021</v>
      </c>
      <c r="K34" s="3">
        <v>470000</v>
      </c>
      <c r="L34" s="3">
        <v>0.036</v>
      </c>
      <c r="M34" s="3"/>
    </row>
    <row r="35" spans="1:13" ht="12.75">
      <c r="A35" t="s">
        <v>117</v>
      </c>
      <c r="B35">
        <v>144.2</v>
      </c>
      <c r="C35" t="s">
        <v>270</v>
      </c>
      <c r="D35">
        <v>2.4</v>
      </c>
      <c r="E35">
        <v>0.17</v>
      </c>
      <c r="F35">
        <v>11.3</v>
      </c>
      <c r="G35">
        <f t="shared" si="0"/>
        <v>976320.0000000001</v>
      </c>
      <c r="H35">
        <v>0.07</v>
      </c>
      <c r="I35" s="3">
        <v>1000</v>
      </c>
      <c r="J35" s="3">
        <v>0.00019</v>
      </c>
      <c r="K35" s="3">
        <v>17000</v>
      </c>
      <c r="L35" s="3">
        <v>0.0032</v>
      </c>
      <c r="M35" s="3"/>
    </row>
    <row r="36" spans="1:13" ht="12.75">
      <c r="A36" t="s">
        <v>163</v>
      </c>
      <c r="B36">
        <v>150</v>
      </c>
      <c r="C36" t="s">
        <v>271</v>
      </c>
      <c r="D36">
        <v>212</v>
      </c>
      <c r="E36">
        <v>0.27</v>
      </c>
      <c r="F36">
        <v>2</v>
      </c>
      <c r="G36">
        <f t="shared" si="0"/>
        <v>172800</v>
      </c>
      <c r="H36">
        <v>0.1</v>
      </c>
      <c r="I36" s="3">
        <v>670000</v>
      </c>
      <c r="J36" s="3">
        <v>0.18</v>
      </c>
      <c r="K36" s="3">
        <v>2300000</v>
      </c>
      <c r="L36" s="3">
        <v>0.62</v>
      </c>
      <c r="M36" s="3"/>
    </row>
    <row r="37" spans="1:13" ht="12.75">
      <c r="A37" t="s">
        <v>65</v>
      </c>
      <c r="B37">
        <v>152</v>
      </c>
      <c r="C37" t="s">
        <v>272</v>
      </c>
      <c r="D37">
        <v>3300</v>
      </c>
      <c r="E37">
        <v>0.48</v>
      </c>
      <c r="F37">
        <v>4700</v>
      </c>
      <c r="G37">
        <f t="shared" si="0"/>
        <v>406080000</v>
      </c>
      <c r="H37">
        <v>0.6</v>
      </c>
      <c r="I37" s="3">
        <v>9200</v>
      </c>
      <c r="J37" s="3">
        <v>0.015</v>
      </c>
      <c r="K37" s="3">
        <v>63000000</v>
      </c>
      <c r="L37" s="3">
        <v>100</v>
      </c>
      <c r="M37" s="3"/>
    </row>
    <row r="38" spans="1:13" ht="12.75">
      <c r="A38" t="s">
        <v>185</v>
      </c>
      <c r="B38">
        <v>159</v>
      </c>
      <c r="C38" t="s">
        <v>273</v>
      </c>
      <c r="D38">
        <v>44</v>
      </c>
      <c r="E38">
        <v>1</v>
      </c>
      <c r="F38">
        <v>73</v>
      </c>
      <c r="G38">
        <f t="shared" si="0"/>
        <v>6307200</v>
      </c>
      <c r="H38">
        <v>0.6</v>
      </c>
      <c r="I38" s="3">
        <v>16000</v>
      </c>
      <c r="J38" s="3">
        <v>0.026</v>
      </c>
      <c r="K38" s="3">
        <v>1700000</v>
      </c>
      <c r="L38" s="3">
        <v>2.7</v>
      </c>
      <c r="M38" s="3"/>
    </row>
    <row r="39" spans="1:13" ht="12.75">
      <c r="A39" t="s">
        <v>85</v>
      </c>
      <c r="B39">
        <v>165</v>
      </c>
      <c r="C39" t="s">
        <v>274</v>
      </c>
      <c r="D39">
        <v>67</v>
      </c>
      <c r="E39">
        <v>1</v>
      </c>
      <c r="F39">
        <v>1.1</v>
      </c>
      <c r="G39">
        <f t="shared" si="0"/>
        <v>95040.00000000001</v>
      </c>
      <c r="H39">
        <v>0.011</v>
      </c>
      <c r="I39" s="3">
        <v>1100000</v>
      </c>
      <c r="J39" s="3">
        <v>0.034</v>
      </c>
      <c r="K39" s="3">
        <v>2400000</v>
      </c>
      <c r="L39" s="3">
        <v>0.073</v>
      </c>
      <c r="M39" s="3"/>
    </row>
    <row r="40" spans="1:13" ht="12.75">
      <c r="A40" t="s">
        <v>191</v>
      </c>
      <c r="B40">
        <v>169</v>
      </c>
      <c r="C40" t="s">
        <v>275</v>
      </c>
      <c r="D40">
        <v>130</v>
      </c>
      <c r="E40">
        <v>1</v>
      </c>
      <c r="F40">
        <v>127</v>
      </c>
      <c r="G40">
        <f t="shared" si="0"/>
        <v>10972800</v>
      </c>
      <c r="H40">
        <v>0.052</v>
      </c>
      <c r="I40" s="3">
        <v>25000</v>
      </c>
      <c r="J40" s="3">
        <v>0.0035</v>
      </c>
      <c r="K40" s="3">
        <v>4600000</v>
      </c>
      <c r="L40" s="3">
        <v>0.65</v>
      </c>
      <c r="M40" s="3"/>
    </row>
    <row r="41" spans="1:13" ht="12.75">
      <c r="A41" t="s">
        <v>205</v>
      </c>
      <c r="B41">
        <v>173</v>
      </c>
      <c r="C41" t="s">
        <v>276</v>
      </c>
      <c r="D41">
        <v>11000</v>
      </c>
      <c r="E41">
        <v>0.001</v>
      </c>
      <c r="F41">
        <v>32</v>
      </c>
      <c r="G41">
        <f t="shared" si="0"/>
        <v>2764800</v>
      </c>
      <c r="H41">
        <v>0.11</v>
      </c>
      <c r="I41" s="3">
        <v>11000</v>
      </c>
      <c r="J41" s="3">
        <v>0.0034</v>
      </c>
      <c r="K41" s="3">
        <v>540000</v>
      </c>
      <c r="L41" s="3">
        <v>0.16</v>
      </c>
      <c r="M41" s="3"/>
    </row>
    <row r="42" spans="1:13" ht="12.75">
      <c r="A42" t="s">
        <v>105</v>
      </c>
      <c r="B42">
        <v>175</v>
      </c>
      <c r="C42" t="s">
        <v>277</v>
      </c>
      <c r="D42">
        <v>4000</v>
      </c>
      <c r="E42">
        <v>0.026</v>
      </c>
      <c r="F42">
        <v>6.7</v>
      </c>
      <c r="G42">
        <f t="shared" si="0"/>
        <v>578880</v>
      </c>
      <c r="H42">
        <v>0.016</v>
      </c>
      <c r="I42" s="3">
        <v>350000</v>
      </c>
      <c r="J42" s="3">
        <v>0.015</v>
      </c>
      <c r="K42" s="3">
        <v>3600000</v>
      </c>
      <c r="L42" s="3">
        <v>0.15</v>
      </c>
      <c r="M42" s="3"/>
    </row>
    <row r="43" spans="1:13" ht="12.75">
      <c r="A43" t="s">
        <v>81</v>
      </c>
      <c r="B43">
        <v>178.5</v>
      </c>
      <c r="C43" t="s">
        <v>278</v>
      </c>
      <c r="D43">
        <v>178</v>
      </c>
      <c r="E43">
        <v>0.35</v>
      </c>
      <c r="F43">
        <v>46</v>
      </c>
      <c r="G43">
        <f t="shared" si="0"/>
        <v>3974400</v>
      </c>
      <c r="H43">
        <v>0.3</v>
      </c>
      <c r="I43" s="3">
        <v>31000</v>
      </c>
      <c r="J43" s="3">
        <v>0.025</v>
      </c>
      <c r="K43" s="3">
        <v>2100000</v>
      </c>
      <c r="L43" s="3">
        <v>1.7</v>
      </c>
      <c r="M43" s="3"/>
    </row>
    <row r="44" spans="1:13" ht="12.75">
      <c r="A44" t="s">
        <v>179</v>
      </c>
      <c r="B44">
        <v>181</v>
      </c>
      <c r="C44" t="s">
        <v>279</v>
      </c>
      <c r="D44">
        <v>21</v>
      </c>
      <c r="E44">
        <v>1</v>
      </c>
      <c r="F44">
        <v>112</v>
      </c>
      <c r="G44">
        <f t="shared" si="0"/>
        <v>9676800</v>
      </c>
      <c r="H44">
        <v>0.67</v>
      </c>
      <c r="I44" s="3">
        <v>4300</v>
      </c>
      <c r="J44" s="3">
        <v>0.0078</v>
      </c>
      <c r="K44" s="3">
        <v>700000</v>
      </c>
      <c r="L44" s="3">
        <v>1.3</v>
      </c>
      <c r="M44" s="3"/>
    </row>
    <row r="45" spans="1:13" ht="12.75">
      <c r="A45" t="s">
        <v>155</v>
      </c>
      <c r="B45">
        <v>186.2</v>
      </c>
      <c r="C45" t="s">
        <v>280</v>
      </c>
      <c r="D45">
        <v>110</v>
      </c>
      <c r="E45">
        <v>0.371</v>
      </c>
      <c r="F45">
        <v>3.8</v>
      </c>
      <c r="G45">
        <f t="shared" si="0"/>
        <v>328320</v>
      </c>
      <c r="H45">
        <v>0.007</v>
      </c>
      <c r="I45" s="3">
        <v>220000</v>
      </c>
      <c r="J45" s="3">
        <v>0.0042</v>
      </c>
      <c r="K45" s="3">
        <v>1300000</v>
      </c>
      <c r="L45" s="3">
        <v>0.025</v>
      </c>
      <c r="M45" s="3"/>
    </row>
    <row r="46" spans="1:13" ht="12.75">
      <c r="A46" t="s">
        <v>129</v>
      </c>
      <c r="B46">
        <v>190.2</v>
      </c>
      <c r="C46" t="s">
        <v>281</v>
      </c>
      <c r="D46">
        <v>34</v>
      </c>
      <c r="E46">
        <v>0.264</v>
      </c>
      <c r="F46">
        <v>16</v>
      </c>
      <c r="G46">
        <f t="shared" si="0"/>
        <v>1382400</v>
      </c>
      <c r="H46">
        <v>0.016</v>
      </c>
      <c r="I46" s="3">
        <v>12000</v>
      </c>
      <c r="J46" s="3">
        <v>0.00052</v>
      </c>
      <c r="K46" s="3">
        <v>280000</v>
      </c>
      <c r="L46" s="3">
        <v>0.012</v>
      </c>
      <c r="M46" s="3"/>
    </row>
    <row r="47" spans="1:13" ht="12.75">
      <c r="A47" t="s">
        <v>93</v>
      </c>
      <c r="B47">
        <v>192</v>
      </c>
      <c r="C47" t="s">
        <v>287</v>
      </c>
      <c r="D47">
        <v>624</v>
      </c>
      <c r="E47">
        <v>0.38</v>
      </c>
      <c r="F47">
        <v>74</v>
      </c>
      <c r="G47">
        <f t="shared" si="0"/>
        <v>6393600</v>
      </c>
      <c r="H47">
        <v>0.0001</v>
      </c>
      <c r="I47" s="3">
        <v>69000</v>
      </c>
      <c r="J47" s="3">
        <v>1.9E-05</v>
      </c>
      <c r="K47" s="3">
        <v>7400000</v>
      </c>
      <c r="L47" s="3">
        <v>0.002</v>
      </c>
      <c r="M47" s="3"/>
    </row>
    <row r="48" spans="1:13" ht="12.75">
      <c r="A48" t="s">
        <v>79</v>
      </c>
      <c r="B48">
        <v>197</v>
      </c>
      <c r="C48" t="s">
        <v>282</v>
      </c>
      <c r="D48">
        <v>99</v>
      </c>
      <c r="E48">
        <v>1</v>
      </c>
      <c r="F48">
        <v>2.7</v>
      </c>
      <c r="G48">
        <f t="shared" si="0"/>
        <v>233280.00000000003</v>
      </c>
      <c r="H48">
        <v>0.23</v>
      </c>
      <c r="I48" s="3">
        <v>680000</v>
      </c>
      <c r="J48" s="3">
        <v>0.43</v>
      </c>
      <c r="K48" s="3">
        <v>3000000</v>
      </c>
      <c r="L48" s="3">
        <v>1.9</v>
      </c>
      <c r="M48" s="3"/>
    </row>
    <row r="49" spans="1:13" ht="12.75">
      <c r="A49" t="s">
        <v>113</v>
      </c>
      <c r="B49">
        <v>200.6</v>
      </c>
      <c r="C49" t="s">
        <v>283</v>
      </c>
      <c r="D49">
        <v>4.5</v>
      </c>
      <c r="E49">
        <v>0.298</v>
      </c>
      <c r="F49">
        <v>46</v>
      </c>
      <c r="G49">
        <f t="shared" si="0"/>
        <v>3974400</v>
      </c>
      <c r="H49">
        <v>0.13</v>
      </c>
      <c r="I49" s="3">
        <v>600</v>
      </c>
      <c r="J49" s="3">
        <v>0.00021</v>
      </c>
      <c r="K49" s="3">
        <v>40000</v>
      </c>
      <c r="L49" s="3">
        <v>0.014</v>
      </c>
      <c r="M49" s="3"/>
    </row>
  </sheetData>
  <printOptions/>
  <pageMargins left="0.75" right="0.75" top="1" bottom="1" header="0.4921259845" footer="0.4921259845"/>
  <pageSetup horizontalDpi="192" verticalDpi="19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G11" sqref="G11"/>
    </sheetView>
  </sheetViews>
  <sheetFormatPr defaultColWidth="11.421875" defaultRowHeight="12.75"/>
  <cols>
    <col min="3" max="3" width="16.7109375" style="1" customWidth="1"/>
    <col min="4" max="4" width="16.421875" style="2" customWidth="1"/>
    <col min="5" max="5" width="17.140625" style="2" customWidth="1"/>
    <col min="6" max="6" width="17.57421875" style="2" customWidth="1"/>
  </cols>
  <sheetData>
    <row r="1" spans="1:6" ht="12.75">
      <c r="A1" t="s">
        <v>0</v>
      </c>
      <c r="B1" t="s">
        <v>1</v>
      </c>
      <c r="C1" s="1" t="s">
        <v>2</v>
      </c>
      <c r="D1" s="2" t="s">
        <v>218</v>
      </c>
      <c r="E1" s="2" t="s">
        <v>3</v>
      </c>
      <c r="F1" s="2" t="s">
        <v>4</v>
      </c>
    </row>
    <row r="2" spans="1:7" ht="12.75">
      <c r="A2" t="s">
        <v>5</v>
      </c>
      <c r="B2" t="s">
        <v>5</v>
      </c>
      <c r="C2" s="1" t="s">
        <v>5</v>
      </c>
      <c r="D2" s="2" t="s">
        <v>5</v>
      </c>
      <c r="E2" s="2" t="s">
        <v>6</v>
      </c>
      <c r="F2" s="2" t="s">
        <v>7</v>
      </c>
      <c r="G2" t="s">
        <v>296</v>
      </c>
    </row>
    <row r="3" spans="1:8" ht="12.75">
      <c r="A3" t="s">
        <v>8</v>
      </c>
      <c r="B3" t="s">
        <v>9</v>
      </c>
      <c r="C3" s="1">
        <v>227</v>
      </c>
      <c r="D3" s="2" t="s">
        <v>10</v>
      </c>
      <c r="E3" s="2" t="s">
        <v>10</v>
      </c>
      <c r="F3" s="2" t="s">
        <v>10</v>
      </c>
      <c r="G3">
        <v>3600</v>
      </c>
      <c r="H3" t="s">
        <v>214</v>
      </c>
    </row>
    <row r="4" spans="1:8" ht="12.75">
      <c r="A4" t="s">
        <v>11</v>
      </c>
      <c r="B4" t="s">
        <v>12</v>
      </c>
      <c r="C4" s="1">
        <v>26.982</v>
      </c>
      <c r="D4" s="2">
        <f>21*G5</f>
        <v>1260</v>
      </c>
      <c r="E4" s="2">
        <v>1900</v>
      </c>
      <c r="F4" s="2">
        <v>2</v>
      </c>
      <c r="G4">
        <f>G3*24</f>
        <v>86400</v>
      </c>
      <c r="H4" t="s">
        <v>215</v>
      </c>
    </row>
    <row r="5" spans="1:8" ht="12.75">
      <c r="A5" t="s">
        <v>13</v>
      </c>
      <c r="B5" t="s">
        <v>14</v>
      </c>
      <c r="C5" s="1">
        <v>243</v>
      </c>
      <c r="D5" s="2" t="s">
        <v>10</v>
      </c>
      <c r="E5" s="2" t="s">
        <v>10</v>
      </c>
      <c r="F5" s="2" t="s">
        <v>10</v>
      </c>
      <c r="G5">
        <v>60</v>
      </c>
      <c r="H5" t="s">
        <v>216</v>
      </c>
    </row>
    <row r="6" spans="1:8" ht="12.75">
      <c r="A6" t="s">
        <v>15</v>
      </c>
      <c r="B6" t="s">
        <v>16</v>
      </c>
      <c r="C6" s="1">
        <v>121.75</v>
      </c>
      <c r="D6" s="2">
        <f>520*G4</f>
        <v>44928000</v>
      </c>
      <c r="E6" s="2">
        <v>800</v>
      </c>
      <c r="F6" s="2">
        <v>0.7</v>
      </c>
      <c r="G6">
        <f>G4*366</f>
        <v>31622400</v>
      </c>
      <c r="H6" t="s">
        <v>217</v>
      </c>
    </row>
    <row r="7" spans="1:6" ht="12.75">
      <c r="A7" t="s">
        <v>17</v>
      </c>
      <c r="B7" t="s">
        <v>18</v>
      </c>
      <c r="C7" s="1">
        <v>39.948</v>
      </c>
      <c r="D7" s="2">
        <f>19*G3</f>
        <v>68400</v>
      </c>
      <c r="E7" s="2">
        <v>3500</v>
      </c>
      <c r="F7" s="2">
        <v>3</v>
      </c>
    </row>
    <row r="8" spans="1:6" ht="12.75">
      <c r="A8" t="s">
        <v>19</v>
      </c>
      <c r="B8" t="s">
        <v>20</v>
      </c>
      <c r="C8" s="1">
        <v>74.922</v>
      </c>
      <c r="D8" s="2">
        <f>18*G3</f>
        <v>64800</v>
      </c>
      <c r="E8" s="2">
        <v>84000</v>
      </c>
      <c r="F8" s="2">
        <v>7.3</v>
      </c>
    </row>
    <row r="9" spans="1:6" ht="12.75">
      <c r="A9" t="s">
        <v>21</v>
      </c>
      <c r="B9" t="s">
        <v>22</v>
      </c>
      <c r="C9" s="1">
        <v>210</v>
      </c>
      <c r="D9" s="2" t="s">
        <v>10</v>
      </c>
      <c r="E9" s="2" t="s">
        <v>10</v>
      </c>
      <c r="F9" s="2" t="s">
        <v>10</v>
      </c>
    </row>
    <row r="10" spans="1:6" ht="12.75">
      <c r="A10" t="s">
        <v>23</v>
      </c>
      <c r="B10" t="s">
        <v>24</v>
      </c>
      <c r="C10" s="1">
        <v>137.34</v>
      </c>
      <c r="D10" s="2">
        <f>100*G3</f>
        <v>360000</v>
      </c>
      <c r="E10" s="2">
        <v>30</v>
      </c>
      <c r="F10" s="2">
        <v>0.02</v>
      </c>
    </row>
    <row r="11" spans="1:6" ht="12.75">
      <c r="A11" t="s">
        <v>25</v>
      </c>
      <c r="B11" t="s">
        <v>26</v>
      </c>
      <c r="C11" s="1">
        <v>247</v>
      </c>
      <c r="D11" s="2" t="s">
        <v>10</v>
      </c>
      <c r="E11" s="2" t="s">
        <v>10</v>
      </c>
      <c r="F11" s="2" t="s">
        <v>10</v>
      </c>
    </row>
    <row r="12" spans="1:6" ht="12.75">
      <c r="A12" t="s">
        <v>27</v>
      </c>
      <c r="B12" t="s">
        <v>28</v>
      </c>
      <c r="C12" s="1">
        <v>9.012</v>
      </c>
      <c r="D12" s="2">
        <v>0</v>
      </c>
      <c r="E12" s="2">
        <v>0</v>
      </c>
      <c r="F12" s="2">
        <v>0</v>
      </c>
    </row>
    <row r="13" spans="1:6" ht="12.75">
      <c r="A13" t="s">
        <v>29</v>
      </c>
      <c r="B13" t="s">
        <v>30</v>
      </c>
      <c r="C13" s="1">
        <v>208.98</v>
      </c>
      <c r="D13" s="2" t="s">
        <v>213</v>
      </c>
      <c r="E13" s="2" t="s">
        <v>213</v>
      </c>
      <c r="F13" s="2" t="s">
        <v>213</v>
      </c>
    </row>
    <row r="14" spans="1:6" ht="12.75">
      <c r="A14" t="s">
        <v>31</v>
      </c>
      <c r="B14" t="s">
        <v>32</v>
      </c>
      <c r="C14" s="1">
        <v>10.811</v>
      </c>
      <c r="D14" s="2">
        <v>0</v>
      </c>
      <c r="E14" s="2">
        <v>0</v>
      </c>
      <c r="F14" s="2">
        <v>0</v>
      </c>
    </row>
    <row r="15" spans="1:6" ht="12.75">
      <c r="A15" t="s">
        <v>33</v>
      </c>
      <c r="B15" t="s">
        <v>34</v>
      </c>
      <c r="C15" s="1">
        <v>79.909</v>
      </c>
      <c r="D15" s="2">
        <f>18*G4</f>
        <v>1555200</v>
      </c>
      <c r="E15" s="2">
        <v>14000</v>
      </c>
      <c r="F15" s="2">
        <v>12</v>
      </c>
    </row>
    <row r="16" spans="1:6" ht="12.75">
      <c r="A16" t="s">
        <v>35</v>
      </c>
      <c r="B16" t="s">
        <v>36</v>
      </c>
      <c r="C16" s="1">
        <v>112.4</v>
      </c>
      <c r="D16" s="2">
        <f>190*G4</f>
        <v>16416000</v>
      </c>
      <c r="E16" s="2">
        <v>370</v>
      </c>
      <c r="F16" s="2">
        <v>0.3</v>
      </c>
    </row>
    <row r="17" spans="1:6" ht="12.75">
      <c r="A17" t="s">
        <v>37</v>
      </c>
      <c r="B17" t="s">
        <v>38</v>
      </c>
      <c r="C17" s="1">
        <v>40.08</v>
      </c>
      <c r="D17" s="2">
        <v>0</v>
      </c>
      <c r="E17" s="2">
        <v>0</v>
      </c>
      <c r="F17" s="2">
        <v>0</v>
      </c>
    </row>
    <row r="18" spans="1:6" ht="12.75">
      <c r="A18" t="s">
        <v>39</v>
      </c>
      <c r="B18" t="s">
        <v>40</v>
      </c>
      <c r="C18" s="1">
        <v>249</v>
      </c>
      <c r="D18" s="2" t="s">
        <v>10</v>
      </c>
      <c r="E18" s="2" t="s">
        <v>10</v>
      </c>
      <c r="F18" s="2" t="s">
        <v>10</v>
      </c>
    </row>
    <row r="19" spans="1:6" ht="12.75">
      <c r="A19" t="s">
        <v>41</v>
      </c>
      <c r="B19" t="s">
        <v>42</v>
      </c>
      <c r="C19" s="1">
        <v>12.011</v>
      </c>
      <c r="D19" s="2">
        <v>0</v>
      </c>
      <c r="E19" s="2">
        <v>0</v>
      </c>
      <c r="F19" s="2">
        <v>0</v>
      </c>
    </row>
    <row r="20" spans="1:6" ht="12.75">
      <c r="A20" t="s">
        <v>43</v>
      </c>
      <c r="B20" t="s">
        <v>44</v>
      </c>
      <c r="C20" s="1">
        <v>140.12</v>
      </c>
      <c r="D20" s="2">
        <f>50*G3</f>
        <v>180000</v>
      </c>
      <c r="E20" s="2">
        <v>10</v>
      </c>
      <c r="F20" s="2">
        <v>0.002</v>
      </c>
    </row>
    <row r="21" spans="1:6" ht="12.75">
      <c r="A21" t="s">
        <v>45</v>
      </c>
      <c r="B21" t="s">
        <v>46</v>
      </c>
      <c r="C21" s="1">
        <v>132.905</v>
      </c>
      <c r="D21" s="2">
        <f>54*G3</f>
        <v>194400</v>
      </c>
      <c r="E21" s="2">
        <v>460000</v>
      </c>
      <c r="F21" s="2">
        <v>400</v>
      </c>
    </row>
    <row r="22" spans="1:6" ht="12.75">
      <c r="A22" t="s">
        <v>47</v>
      </c>
      <c r="B22" t="s">
        <v>48</v>
      </c>
      <c r="C22" s="1">
        <v>35.453</v>
      </c>
      <c r="D22" s="2">
        <f>1.5*G3</f>
        <v>5400</v>
      </c>
      <c r="E22" s="2">
        <v>30</v>
      </c>
      <c r="F22" s="2">
        <v>0.02</v>
      </c>
    </row>
    <row r="23" spans="1:6" ht="12.75">
      <c r="A23" t="s">
        <v>49</v>
      </c>
      <c r="B23" t="s">
        <v>50</v>
      </c>
      <c r="C23" s="1">
        <v>51.996</v>
      </c>
      <c r="D23" s="2">
        <f>50*G4</f>
        <v>4320000</v>
      </c>
      <c r="E23" s="2">
        <v>10</v>
      </c>
      <c r="F23" s="2">
        <v>0.02</v>
      </c>
    </row>
    <row r="24" spans="1:6" ht="12.75">
      <c r="A24" t="s">
        <v>51</v>
      </c>
      <c r="B24" t="s">
        <v>52</v>
      </c>
      <c r="C24" s="1">
        <v>58.933</v>
      </c>
      <c r="D24" s="2">
        <f>24*G6</f>
        <v>758937600</v>
      </c>
      <c r="E24" s="2">
        <v>52000</v>
      </c>
      <c r="F24" s="2">
        <v>45</v>
      </c>
    </row>
    <row r="25" spans="1:6" ht="12.75">
      <c r="A25" t="s">
        <v>53</v>
      </c>
      <c r="B25" t="s">
        <v>54</v>
      </c>
      <c r="C25" s="1">
        <v>63.54</v>
      </c>
      <c r="D25" s="2">
        <f>7.4*G4</f>
        <v>639360</v>
      </c>
      <c r="E25" s="2">
        <v>10000</v>
      </c>
      <c r="F25" s="2">
        <v>8.5</v>
      </c>
    </row>
    <row r="26" spans="1:6" ht="12.75">
      <c r="A26" t="s">
        <v>55</v>
      </c>
      <c r="B26" t="s">
        <v>56</v>
      </c>
      <c r="C26" s="1">
        <v>247</v>
      </c>
      <c r="D26" s="2" t="s">
        <v>10</v>
      </c>
      <c r="E26" s="2" t="s">
        <v>10</v>
      </c>
      <c r="F26" s="2" t="s">
        <v>10</v>
      </c>
    </row>
    <row r="27" spans="1:6" ht="12.75">
      <c r="A27" t="s">
        <v>57</v>
      </c>
      <c r="B27" t="s">
        <v>58</v>
      </c>
      <c r="C27" s="1">
        <v>162.5</v>
      </c>
      <c r="D27" s="2">
        <f>52*G3</f>
        <v>187200</v>
      </c>
      <c r="E27" s="2">
        <v>500000</v>
      </c>
      <c r="F27" s="2">
        <v>430</v>
      </c>
    </row>
    <row r="28" spans="1:6" ht="12.75">
      <c r="A28" t="s">
        <v>59</v>
      </c>
      <c r="B28" t="s">
        <v>60</v>
      </c>
      <c r="C28" s="1">
        <v>2.015</v>
      </c>
      <c r="D28" s="2">
        <v>0</v>
      </c>
      <c r="E28" s="2">
        <v>0</v>
      </c>
      <c r="F28" s="2">
        <v>0</v>
      </c>
    </row>
    <row r="29" spans="1:6" ht="12.75">
      <c r="A29" t="s">
        <v>61</v>
      </c>
      <c r="B29" t="s">
        <v>62</v>
      </c>
      <c r="C29" s="1">
        <v>254</v>
      </c>
      <c r="D29" s="2" t="s">
        <v>10</v>
      </c>
      <c r="E29" s="2" t="s">
        <v>10</v>
      </c>
      <c r="F29" s="2" t="s">
        <v>10</v>
      </c>
    </row>
    <row r="30" spans="1:6" ht="12.75">
      <c r="A30" t="s">
        <v>63</v>
      </c>
      <c r="B30" t="s">
        <v>64</v>
      </c>
      <c r="C30" s="1">
        <v>167.26</v>
      </c>
      <c r="D30" s="2">
        <f>78*G4</f>
        <v>6739200</v>
      </c>
      <c r="E30" s="2">
        <v>600</v>
      </c>
      <c r="F30" s="2">
        <v>0.5</v>
      </c>
    </row>
    <row r="31" spans="1:6" ht="12.75">
      <c r="A31" t="s">
        <v>65</v>
      </c>
      <c r="B31" t="s">
        <v>66</v>
      </c>
      <c r="C31" s="1">
        <v>151.96</v>
      </c>
      <c r="D31" s="2">
        <f>50*G6</f>
        <v>1581120000</v>
      </c>
      <c r="E31" s="2">
        <v>2200</v>
      </c>
      <c r="F31" s="2">
        <v>1.9</v>
      </c>
    </row>
    <row r="32" spans="1:6" ht="12.75">
      <c r="A32" t="s">
        <v>67</v>
      </c>
      <c r="B32" t="s">
        <v>68</v>
      </c>
      <c r="C32" s="1">
        <v>253</v>
      </c>
      <c r="D32" s="2" t="s">
        <v>10</v>
      </c>
      <c r="E32" s="2" t="s">
        <v>10</v>
      </c>
      <c r="F32" s="2" t="s">
        <v>10</v>
      </c>
    </row>
    <row r="33" spans="1:6" ht="12.75">
      <c r="A33" t="s">
        <v>69</v>
      </c>
      <c r="B33" t="s">
        <v>70</v>
      </c>
      <c r="C33" s="1">
        <v>18.998</v>
      </c>
      <c r="D33" s="2">
        <v>0</v>
      </c>
      <c r="E33" s="2">
        <v>0</v>
      </c>
      <c r="F33" s="2">
        <v>0</v>
      </c>
    </row>
    <row r="34" spans="1:6" ht="12.75">
      <c r="A34" t="s">
        <v>71</v>
      </c>
      <c r="B34" t="s">
        <v>72</v>
      </c>
      <c r="C34" s="1">
        <v>223</v>
      </c>
      <c r="D34" s="2" t="s">
        <v>10</v>
      </c>
      <c r="E34" s="2" t="s">
        <v>10</v>
      </c>
      <c r="F34" s="2" t="s">
        <v>10</v>
      </c>
    </row>
    <row r="35" spans="1:6" ht="12.75">
      <c r="A35" t="s">
        <v>73</v>
      </c>
      <c r="B35" t="s">
        <v>74</v>
      </c>
      <c r="C35" s="1">
        <v>157.25</v>
      </c>
      <c r="D35" s="2">
        <f>11*G4</f>
        <v>950400</v>
      </c>
      <c r="E35" s="2">
        <v>7400</v>
      </c>
      <c r="F35" s="2">
        <v>6.4</v>
      </c>
    </row>
    <row r="36" spans="1:6" ht="12.75">
      <c r="A36" t="s">
        <v>75</v>
      </c>
      <c r="B36" t="s">
        <v>76</v>
      </c>
      <c r="C36" s="1">
        <v>69.72</v>
      </c>
      <c r="D36" s="2">
        <f>8*G4</f>
        <v>691200</v>
      </c>
      <c r="E36" s="2">
        <v>32000</v>
      </c>
      <c r="F36" s="2">
        <v>27</v>
      </c>
    </row>
    <row r="37" spans="1:6" ht="12.75">
      <c r="A37" t="s">
        <v>77</v>
      </c>
      <c r="B37" t="s">
        <v>78</v>
      </c>
      <c r="C37" s="1">
        <v>72.59</v>
      </c>
      <c r="D37" s="2">
        <f>3*G4</f>
        <v>259200</v>
      </c>
      <c r="E37" s="2">
        <v>1100</v>
      </c>
      <c r="F37" s="2">
        <v>1</v>
      </c>
    </row>
    <row r="38" spans="1:6" ht="12.75">
      <c r="A38" t="s">
        <v>79</v>
      </c>
      <c r="B38" t="s">
        <v>80</v>
      </c>
      <c r="C38" s="1">
        <v>196.967</v>
      </c>
      <c r="D38" s="2">
        <f>29*G4</f>
        <v>2505600</v>
      </c>
      <c r="E38" s="2">
        <v>3000</v>
      </c>
      <c r="F38" s="2">
        <v>2.5</v>
      </c>
    </row>
    <row r="39" spans="1:6" ht="12.75">
      <c r="A39" t="s">
        <v>81</v>
      </c>
      <c r="B39" t="s">
        <v>82</v>
      </c>
      <c r="C39" s="1">
        <v>178.49</v>
      </c>
      <c r="D39" s="2">
        <f>1.6*G6</f>
        <v>50595840</v>
      </c>
      <c r="E39" s="2">
        <v>620</v>
      </c>
      <c r="F39" s="2">
        <v>0.5</v>
      </c>
    </row>
    <row r="40" spans="1:6" ht="12.75">
      <c r="A40" t="s">
        <v>83</v>
      </c>
      <c r="B40" t="s">
        <v>84</v>
      </c>
      <c r="C40" s="1">
        <v>4.003</v>
      </c>
      <c r="D40" s="2">
        <v>0</v>
      </c>
      <c r="E40" s="2">
        <v>0</v>
      </c>
      <c r="F40" s="2">
        <v>0</v>
      </c>
    </row>
    <row r="41" spans="1:6" ht="12.75">
      <c r="A41" t="s">
        <v>85</v>
      </c>
      <c r="B41" t="s">
        <v>86</v>
      </c>
      <c r="C41" s="1">
        <v>164.93</v>
      </c>
      <c r="D41" s="2">
        <f>20*G4</f>
        <v>1728000</v>
      </c>
      <c r="E41" s="2">
        <v>28000</v>
      </c>
      <c r="F41" s="2">
        <v>24</v>
      </c>
    </row>
    <row r="42" spans="1:6" ht="12.75">
      <c r="A42" t="s">
        <v>87</v>
      </c>
      <c r="B42" t="s">
        <v>88</v>
      </c>
      <c r="C42" s="1">
        <v>1.008</v>
      </c>
      <c r="D42" s="2">
        <v>0</v>
      </c>
      <c r="E42" s="2">
        <v>0</v>
      </c>
      <c r="F42" s="2">
        <v>0</v>
      </c>
    </row>
    <row r="43" spans="1:6" ht="12.75">
      <c r="A43" t="s">
        <v>89</v>
      </c>
      <c r="B43" t="s">
        <v>90</v>
      </c>
      <c r="C43" s="1">
        <v>114.82</v>
      </c>
      <c r="D43" s="2">
        <f>12*G4</f>
        <v>1036800</v>
      </c>
      <c r="E43" s="2">
        <v>11000</v>
      </c>
      <c r="F43" s="2">
        <v>9.5</v>
      </c>
    </row>
    <row r="44" spans="1:6" ht="12.75">
      <c r="A44" t="s">
        <v>91</v>
      </c>
      <c r="B44" t="s">
        <v>92</v>
      </c>
      <c r="C44" s="1">
        <v>126.904</v>
      </c>
      <c r="D44" s="2">
        <f>7*G3</f>
        <v>25200</v>
      </c>
      <c r="E44" s="2">
        <v>120000</v>
      </c>
      <c r="F44" s="2">
        <v>100</v>
      </c>
    </row>
    <row r="45" spans="1:6" ht="12.75">
      <c r="A45" t="s">
        <v>93</v>
      </c>
      <c r="B45" t="s">
        <v>94</v>
      </c>
      <c r="C45" s="1">
        <v>192.2</v>
      </c>
      <c r="D45" s="2">
        <f>4.2*G6</f>
        <v>132814080</v>
      </c>
      <c r="E45" s="2">
        <v>50000</v>
      </c>
      <c r="F45" s="2">
        <v>43</v>
      </c>
    </row>
    <row r="46" spans="1:6" ht="12.75">
      <c r="A46" t="s">
        <v>95</v>
      </c>
      <c r="B46" t="s">
        <v>96</v>
      </c>
      <c r="C46" s="1">
        <v>55.847</v>
      </c>
      <c r="D46" s="2">
        <v>0</v>
      </c>
      <c r="E46" s="2">
        <v>0</v>
      </c>
      <c r="F46" s="2">
        <v>0</v>
      </c>
    </row>
    <row r="47" spans="1:6" ht="12.75">
      <c r="A47" t="s">
        <v>97</v>
      </c>
      <c r="B47" t="s">
        <v>98</v>
      </c>
      <c r="C47" s="1">
        <v>83.8</v>
      </c>
      <c r="D47" s="2">
        <f>42*G3</f>
        <v>151200</v>
      </c>
      <c r="E47" s="2">
        <v>3200</v>
      </c>
      <c r="F47" s="2">
        <v>2.8</v>
      </c>
    </row>
    <row r="48" spans="1:6" ht="12.75">
      <c r="A48" t="s">
        <v>99</v>
      </c>
      <c r="B48" t="s">
        <v>100</v>
      </c>
      <c r="C48" s="1">
        <v>138.91</v>
      </c>
      <c r="D48" s="2">
        <f>22*G4</f>
        <v>1900800</v>
      </c>
      <c r="E48" s="2">
        <v>19000</v>
      </c>
      <c r="F48" s="2">
        <v>16</v>
      </c>
    </row>
    <row r="49" spans="1:6" ht="12.75">
      <c r="A49" t="s">
        <v>101</v>
      </c>
      <c r="B49" t="s">
        <v>102</v>
      </c>
      <c r="C49" s="1">
        <v>207.19</v>
      </c>
      <c r="D49" s="2">
        <v>0</v>
      </c>
      <c r="E49" s="2">
        <v>0</v>
      </c>
      <c r="F49" s="2">
        <v>0</v>
      </c>
    </row>
    <row r="50" spans="1:6" ht="12.75">
      <c r="A50" t="s">
        <v>103</v>
      </c>
      <c r="B50" t="s">
        <v>104</v>
      </c>
      <c r="C50" s="1">
        <v>6.939</v>
      </c>
      <c r="D50" s="2">
        <v>0</v>
      </c>
      <c r="E50" s="2">
        <v>0</v>
      </c>
      <c r="F50" s="2">
        <v>0</v>
      </c>
    </row>
    <row r="51" spans="1:6" ht="12.75">
      <c r="A51" t="s">
        <v>105</v>
      </c>
      <c r="B51" t="s">
        <v>106</v>
      </c>
      <c r="C51" s="1">
        <v>174.97</v>
      </c>
      <c r="D51" s="2">
        <f>1.8*G6</f>
        <v>56920320</v>
      </c>
      <c r="E51" s="2">
        <v>14000</v>
      </c>
      <c r="F51" s="2">
        <v>12</v>
      </c>
    </row>
    <row r="52" spans="1:6" ht="12.75">
      <c r="A52" t="s">
        <v>107</v>
      </c>
      <c r="B52" t="s">
        <v>108</v>
      </c>
      <c r="C52" s="1">
        <v>24.312</v>
      </c>
      <c r="D52" s="2">
        <v>0</v>
      </c>
      <c r="E52" s="2">
        <v>0</v>
      </c>
      <c r="F52" s="2">
        <v>0</v>
      </c>
    </row>
    <row r="53" spans="1:6" ht="12.75">
      <c r="A53" t="s">
        <v>109</v>
      </c>
      <c r="B53" t="s">
        <v>110</v>
      </c>
      <c r="C53" s="1">
        <v>54.938</v>
      </c>
      <c r="D53" s="2">
        <f>38*G3</f>
        <v>136800</v>
      </c>
      <c r="E53" s="2">
        <v>110000</v>
      </c>
      <c r="F53" s="2">
        <v>95</v>
      </c>
    </row>
    <row r="54" spans="1:6" ht="12.75">
      <c r="A54" t="s">
        <v>111</v>
      </c>
      <c r="B54" t="s">
        <v>112</v>
      </c>
      <c r="C54" s="1">
        <v>256</v>
      </c>
      <c r="D54" s="2" t="s">
        <v>10</v>
      </c>
      <c r="E54" s="2" t="s">
        <v>10</v>
      </c>
      <c r="F54" s="2" t="s">
        <v>10</v>
      </c>
    </row>
    <row r="55" spans="1:6" ht="12.75">
      <c r="A55" t="s">
        <v>113</v>
      </c>
      <c r="B55" t="s">
        <v>114</v>
      </c>
      <c r="C55" s="1">
        <v>200.59</v>
      </c>
      <c r="D55" s="2">
        <f>24*G4</f>
        <v>2073600</v>
      </c>
      <c r="E55" s="2">
        <v>700</v>
      </c>
      <c r="F55" s="2">
        <v>0.6</v>
      </c>
    </row>
    <row r="56" spans="1:6" ht="12.75">
      <c r="A56" t="s">
        <v>115</v>
      </c>
      <c r="B56" t="s">
        <v>116</v>
      </c>
      <c r="C56" s="1">
        <v>95.94</v>
      </c>
      <c r="D56" s="2">
        <f>30*G4</f>
        <v>2592000</v>
      </c>
      <c r="E56" s="2">
        <v>430</v>
      </c>
      <c r="F56" s="2">
        <v>0.4</v>
      </c>
    </row>
    <row r="57" spans="1:6" ht="12.75">
      <c r="A57" t="s">
        <v>117</v>
      </c>
      <c r="B57" t="s">
        <v>118</v>
      </c>
      <c r="C57" s="1">
        <v>144.24</v>
      </c>
      <c r="D57" s="2">
        <f>15*G3</f>
        <v>54000</v>
      </c>
      <c r="E57" s="2">
        <v>1200</v>
      </c>
      <c r="F57" s="2">
        <v>1</v>
      </c>
    </row>
    <row r="58" spans="1:6" ht="12.75">
      <c r="A58" t="s">
        <v>119</v>
      </c>
      <c r="B58" t="s">
        <v>120</v>
      </c>
      <c r="C58" s="1">
        <v>20.183</v>
      </c>
      <c r="D58" s="2">
        <v>0</v>
      </c>
      <c r="E58" s="2">
        <v>0</v>
      </c>
      <c r="F58" s="2">
        <v>0</v>
      </c>
    </row>
    <row r="59" spans="1:6" ht="12.75">
      <c r="A59" t="s">
        <v>121</v>
      </c>
      <c r="B59" t="s">
        <v>122</v>
      </c>
      <c r="C59" s="1">
        <v>237</v>
      </c>
      <c r="D59" s="2" t="s">
        <v>10</v>
      </c>
      <c r="E59" s="2" t="s">
        <v>10</v>
      </c>
      <c r="F59" s="2" t="s">
        <v>10</v>
      </c>
    </row>
    <row r="60" spans="1:6" ht="12.75">
      <c r="A60" t="s">
        <v>123</v>
      </c>
      <c r="B60" t="s">
        <v>124</v>
      </c>
      <c r="C60" s="1">
        <v>58.71</v>
      </c>
      <c r="D60" s="2">
        <f>2*G3</f>
        <v>7200</v>
      </c>
      <c r="E60" s="2">
        <v>10</v>
      </c>
      <c r="F60" s="2">
        <v>0.03</v>
      </c>
    </row>
    <row r="61" spans="1:6" ht="12.75">
      <c r="A61" t="s">
        <v>125</v>
      </c>
      <c r="B61" t="s">
        <v>126</v>
      </c>
      <c r="C61" s="1">
        <v>92.906</v>
      </c>
      <c r="D61" s="2">
        <f>80*G5</f>
        <v>4800</v>
      </c>
      <c r="E61" s="2">
        <v>20000</v>
      </c>
      <c r="F61" s="2">
        <v>17</v>
      </c>
    </row>
    <row r="62" spans="1:6" ht="12.75">
      <c r="A62" t="s">
        <v>127</v>
      </c>
      <c r="B62" t="s">
        <v>128</v>
      </c>
      <c r="C62" s="1">
        <v>14.007</v>
      </c>
      <c r="D62" s="2">
        <v>0</v>
      </c>
      <c r="E62" s="2">
        <v>0</v>
      </c>
      <c r="F62" s="2">
        <v>0</v>
      </c>
    </row>
    <row r="63" spans="1:6" ht="12.75">
      <c r="A63" t="s">
        <v>129</v>
      </c>
      <c r="B63" t="s">
        <v>130</v>
      </c>
      <c r="C63" s="1">
        <v>190.2</v>
      </c>
      <c r="D63" s="2">
        <f>41*G4</f>
        <v>3542400</v>
      </c>
      <c r="E63" s="2">
        <v>2300</v>
      </c>
      <c r="F63" s="2">
        <v>2</v>
      </c>
    </row>
    <row r="64" spans="1:6" ht="12.75">
      <c r="A64" t="s">
        <v>131</v>
      </c>
      <c r="B64" t="s">
        <v>132</v>
      </c>
      <c r="C64" s="1">
        <v>15.999</v>
      </c>
      <c r="D64" s="2">
        <v>0</v>
      </c>
      <c r="E64" s="2">
        <v>0</v>
      </c>
      <c r="F64" s="2">
        <v>0</v>
      </c>
    </row>
    <row r="65" spans="1:6" ht="12.75">
      <c r="A65" t="s">
        <v>133</v>
      </c>
      <c r="B65" t="s">
        <v>134</v>
      </c>
      <c r="C65" s="1">
        <v>106.4</v>
      </c>
      <c r="D65" s="2">
        <f>9*G4</f>
        <v>777600</v>
      </c>
      <c r="E65" s="2">
        <v>71000</v>
      </c>
      <c r="F65" s="2">
        <v>60</v>
      </c>
    </row>
    <row r="66" spans="1:6" ht="12.75">
      <c r="A66" t="s">
        <v>135</v>
      </c>
      <c r="B66" t="s">
        <v>136</v>
      </c>
      <c r="C66" s="1">
        <v>30.974</v>
      </c>
      <c r="D66" s="2">
        <v>0</v>
      </c>
      <c r="E66" s="2">
        <v>0</v>
      </c>
      <c r="F66" s="2">
        <v>0</v>
      </c>
    </row>
    <row r="67" spans="1:6" ht="12.75">
      <c r="A67" t="s">
        <v>137</v>
      </c>
      <c r="B67" t="s">
        <v>138</v>
      </c>
      <c r="C67" s="1">
        <v>195.09</v>
      </c>
      <c r="D67" s="2">
        <f>20*G4</f>
        <v>1728000</v>
      </c>
      <c r="E67" s="2">
        <v>230</v>
      </c>
      <c r="F67" s="2">
        <v>0.2</v>
      </c>
    </row>
    <row r="68" spans="1:6" ht="12.75">
      <c r="A68" t="s">
        <v>139</v>
      </c>
      <c r="B68" t="s">
        <v>140</v>
      </c>
      <c r="C68" s="1">
        <v>242</v>
      </c>
      <c r="D68" s="2" t="s">
        <v>10</v>
      </c>
      <c r="E68" s="2" t="s">
        <v>10</v>
      </c>
      <c r="F68" s="2" t="s">
        <v>10</v>
      </c>
    </row>
    <row r="69" spans="1:6" ht="12.75">
      <c r="A69" t="s">
        <v>141</v>
      </c>
      <c r="B69" t="s">
        <v>142</v>
      </c>
      <c r="C69" s="1">
        <v>210</v>
      </c>
      <c r="D69" s="2" t="s">
        <v>10</v>
      </c>
      <c r="E69" s="2" t="s">
        <v>10</v>
      </c>
      <c r="F69" s="2" t="s">
        <v>10</v>
      </c>
    </row>
    <row r="70" spans="1:6" ht="12.75">
      <c r="A70" t="s">
        <v>143</v>
      </c>
      <c r="B70" t="s">
        <v>144</v>
      </c>
      <c r="C70" s="1">
        <v>39.102</v>
      </c>
      <c r="D70" s="2">
        <f>20*G3</f>
        <v>72000</v>
      </c>
      <c r="E70" s="2">
        <v>100</v>
      </c>
      <c r="F70" s="2">
        <v>0.05</v>
      </c>
    </row>
    <row r="71" spans="1:6" ht="12.75">
      <c r="A71" t="s">
        <v>145</v>
      </c>
      <c r="B71" t="s">
        <v>146</v>
      </c>
      <c r="C71" s="1">
        <v>140.907</v>
      </c>
      <c r="D71" s="2">
        <f>11*G4</f>
        <v>950400</v>
      </c>
      <c r="E71" s="2">
        <v>20000</v>
      </c>
      <c r="F71" s="2">
        <v>17</v>
      </c>
    </row>
    <row r="72" spans="1:6" ht="12.75">
      <c r="A72" t="s">
        <v>147</v>
      </c>
      <c r="B72" t="s">
        <v>148</v>
      </c>
      <c r="C72" s="1">
        <v>147</v>
      </c>
      <c r="D72" s="2" t="s">
        <v>10</v>
      </c>
      <c r="E72" s="2" t="s">
        <v>10</v>
      </c>
      <c r="F72" s="2" t="s">
        <v>10</v>
      </c>
    </row>
    <row r="73" spans="1:6" ht="12.75">
      <c r="A73" t="s">
        <v>149</v>
      </c>
      <c r="B73" t="s">
        <v>150</v>
      </c>
      <c r="C73" s="1">
        <v>231</v>
      </c>
      <c r="D73" s="2" t="s">
        <v>10</v>
      </c>
      <c r="E73" s="2" t="s">
        <v>10</v>
      </c>
      <c r="F73" s="2" t="s">
        <v>10</v>
      </c>
    </row>
    <row r="74" spans="1:6" ht="12.75">
      <c r="A74" t="s">
        <v>151</v>
      </c>
      <c r="B74" t="s">
        <v>152</v>
      </c>
      <c r="C74" s="1">
        <v>226</v>
      </c>
      <c r="D74" s="2" t="s">
        <v>10</v>
      </c>
      <c r="E74" s="2" t="s">
        <v>10</v>
      </c>
      <c r="F74" s="2" t="s">
        <v>10</v>
      </c>
    </row>
    <row r="75" spans="1:6" ht="12.75">
      <c r="A75" t="s">
        <v>153</v>
      </c>
      <c r="B75" t="s">
        <v>154</v>
      </c>
      <c r="C75" s="1">
        <v>222</v>
      </c>
      <c r="D75" s="2" t="s">
        <v>10</v>
      </c>
      <c r="E75" s="2" t="s">
        <v>10</v>
      </c>
      <c r="F75" s="2" t="s">
        <v>10</v>
      </c>
    </row>
    <row r="76" spans="1:6" ht="12.75">
      <c r="A76" t="s">
        <v>155</v>
      </c>
      <c r="B76" t="s">
        <v>156</v>
      </c>
      <c r="C76" s="1">
        <v>186.2</v>
      </c>
      <c r="D76" s="2">
        <f>53*G4</f>
        <v>4579200</v>
      </c>
      <c r="E76" s="2">
        <v>49000</v>
      </c>
      <c r="F76" s="2">
        <v>42</v>
      </c>
    </row>
    <row r="77" spans="1:6" ht="12.75">
      <c r="A77" t="s">
        <v>157</v>
      </c>
      <c r="B77" t="s">
        <v>158</v>
      </c>
      <c r="C77" s="1">
        <v>102.905</v>
      </c>
      <c r="D77" s="2">
        <v>7200</v>
      </c>
      <c r="E77" s="2">
        <v>26000</v>
      </c>
      <c r="F77" s="2">
        <v>22</v>
      </c>
    </row>
    <row r="78" spans="1:6" ht="12.75">
      <c r="A78" t="s">
        <v>159</v>
      </c>
      <c r="B78" t="s">
        <v>160</v>
      </c>
      <c r="C78" s="1">
        <v>85.47</v>
      </c>
      <c r="D78" s="2">
        <f>56*G4</f>
        <v>4838400</v>
      </c>
      <c r="E78" s="2">
        <v>1800</v>
      </c>
      <c r="F78" s="2">
        <v>1.6</v>
      </c>
    </row>
    <row r="79" spans="1:6" ht="12.75">
      <c r="A79" t="s">
        <v>161</v>
      </c>
      <c r="B79" t="s">
        <v>162</v>
      </c>
      <c r="C79" s="1">
        <v>101.07</v>
      </c>
      <c r="D79" s="2">
        <f>106*G4</f>
        <v>9158400</v>
      </c>
      <c r="E79" s="2">
        <v>230</v>
      </c>
      <c r="F79" s="2">
        <v>0.2</v>
      </c>
    </row>
    <row r="80" spans="1:6" ht="12.75">
      <c r="A80" t="s">
        <v>163</v>
      </c>
      <c r="B80" t="s">
        <v>164</v>
      </c>
      <c r="C80" s="1">
        <v>150.35</v>
      </c>
      <c r="D80" s="2">
        <f>35*G4</f>
        <v>3024000</v>
      </c>
      <c r="E80" s="2">
        <v>6200</v>
      </c>
      <c r="F80" s="2">
        <v>5.4</v>
      </c>
    </row>
    <row r="81" spans="1:6" ht="12.75">
      <c r="A81" t="s">
        <v>165</v>
      </c>
      <c r="B81" t="s">
        <v>166</v>
      </c>
      <c r="C81" s="1">
        <v>44.956</v>
      </c>
      <c r="D81" s="2">
        <f>G6</f>
        <v>31622400</v>
      </c>
      <c r="E81" s="2">
        <v>30</v>
      </c>
      <c r="F81" s="2">
        <v>0.02</v>
      </c>
    </row>
    <row r="82" spans="1:6" ht="12.75">
      <c r="A82" t="s">
        <v>167</v>
      </c>
      <c r="B82" t="s">
        <v>168</v>
      </c>
      <c r="C82" s="1">
        <v>78.96</v>
      </c>
      <c r="D82" s="2">
        <v>36000</v>
      </c>
      <c r="E82" s="2">
        <v>4900</v>
      </c>
      <c r="F82" s="2">
        <v>4.2</v>
      </c>
    </row>
    <row r="83" spans="1:6" ht="12.75">
      <c r="A83" t="s">
        <v>169</v>
      </c>
      <c r="B83" t="s">
        <v>170</v>
      </c>
      <c r="C83" s="1">
        <v>28.086</v>
      </c>
      <c r="D83" s="2">
        <v>0</v>
      </c>
      <c r="E83" s="2">
        <v>0</v>
      </c>
      <c r="F83" s="2">
        <v>0</v>
      </c>
    </row>
    <row r="84" spans="1:6" ht="12.75">
      <c r="A84" t="s">
        <v>171</v>
      </c>
      <c r="B84" t="s">
        <v>172</v>
      </c>
      <c r="C84" s="1">
        <v>107.87</v>
      </c>
      <c r="D84" s="2">
        <f>7.4*G6</f>
        <v>234005760</v>
      </c>
      <c r="E84" s="2">
        <v>16000</v>
      </c>
      <c r="F84" s="2">
        <v>14</v>
      </c>
    </row>
    <row r="85" spans="1:6" ht="12.75">
      <c r="A85" t="s">
        <v>173</v>
      </c>
      <c r="B85" t="s">
        <v>174</v>
      </c>
      <c r="C85" s="1">
        <v>22.991</v>
      </c>
      <c r="D85" s="2">
        <f>5.5*G4</f>
        <v>475200</v>
      </c>
      <c r="E85" s="2">
        <v>5700</v>
      </c>
      <c r="F85" s="2">
        <v>5</v>
      </c>
    </row>
    <row r="86" spans="1:6" ht="12.75">
      <c r="A86" t="s">
        <v>175</v>
      </c>
      <c r="B86" t="s">
        <v>176</v>
      </c>
      <c r="C86" s="1">
        <v>87.62</v>
      </c>
      <c r="D86" s="2">
        <v>36000</v>
      </c>
      <c r="E86" s="2">
        <v>30</v>
      </c>
      <c r="F86" s="2">
        <v>0.02</v>
      </c>
    </row>
    <row r="87" spans="1:6" ht="12.75">
      <c r="A87" t="s">
        <v>177</v>
      </c>
      <c r="B87" t="s">
        <v>178</v>
      </c>
      <c r="C87" s="1">
        <v>32.064</v>
      </c>
      <c r="D87" s="2">
        <v>0</v>
      </c>
      <c r="E87" s="2">
        <v>0</v>
      </c>
      <c r="F87" s="2">
        <v>0</v>
      </c>
    </row>
    <row r="88" spans="1:6" ht="12.75">
      <c r="A88" t="s">
        <v>179</v>
      </c>
      <c r="B88" t="s">
        <v>180</v>
      </c>
      <c r="C88" s="1">
        <v>180.948</v>
      </c>
      <c r="D88" s="2">
        <f>3*G6</f>
        <v>94867200</v>
      </c>
      <c r="E88" s="2">
        <v>1600</v>
      </c>
      <c r="F88" s="2">
        <v>1.4</v>
      </c>
    </row>
    <row r="89" spans="1:6" ht="12.75">
      <c r="A89" t="s">
        <v>181</v>
      </c>
      <c r="B89" t="s">
        <v>182</v>
      </c>
      <c r="C89" s="1">
        <v>98</v>
      </c>
      <c r="D89" s="2" t="s">
        <v>10</v>
      </c>
      <c r="E89" s="2" t="s">
        <v>10</v>
      </c>
      <c r="F89" s="2" t="s">
        <v>10</v>
      </c>
    </row>
    <row r="90" spans="1:6" ht="12.75">
      <c r="A90" t="s">
        <v>183</v>
      </c>
      <c r="B90" t="s">
        <v>184</v>
      </c>
      <c r="C90" s="1">
        <v>127.6</v>
      </c>
      <c r="D90" s="2">
        <f>96*G3</f>
        <v>345600</v>
      </c>
      <c r="E90" s="2">
        <v>2600</v>
      </c>
      <c r="F90" s="2">
        <v>2.2</v>
      </c>
    </row>
    <row r="91" spans="1:6" ht="12.75">
      <c r="A91" t="s">
        <v>185</v>
      </c>
      <c r="B91" t="s">
        <v>186</v>
      </c>
      <c r="C91" s="1">
        <v>158.924</v>
      </c>
      <c r="D91" s="2">
        <f>2.1*G6</f>
        <v>66407040</v>
      </c>
      <c r="E91" s="2">
        <v>3300</v>
      </c>
      <c r="F91" s="2">
        <v>2.8</v>
      </c>
    </row>
    <row r="92" spans="1:6" ht="12.75">
      <c r="A92" t="s">
        <v>187</v>
      </c>
      <c r="B92" t="s">
        <v>188</v>
      </c>
      <c r="C92" s="1">
        <v>204.37</v>
      </c>
      <c r="D92" s="2">
        <f>41*G5</f>
        <v>2460</v>
      </c>
      <c r="E92" s="2">
        <v>460</v>
      </c>
      <c r="F92" s="2">
        <v>0.4</v>
      </c>
    </row>
    <row r="93" spans="1:6" ht="12.75">
      <c r="A93" t="s">
        <v>189</v>
      </c>
      <c r="B93" t="s">
        <v>190</v>
      </c>
      <c r="C93" s="1">
        <v>232.038</v>
      </c>
      <c r="D93" s="2" t="s">
        <v>10</v>
      </c>
      <c r="E93" s="2" t="s">
        <v>10</v>
      </c>
      <c r="F93" s="2" t="s">
        <v>10</v>
      </c>
    </row>
    <row r="94" spans="1:6" ht="12.75">
      <c r="A94" t="s">
        <v>191</v>
      </c>
      <c r="B94" t="s">
        <v>192</v>
      </c>
      <c r="C94" s="1">
        <v>168.934</v>
      </c>
      <c r="D94" s="2">
        <f>3.7*G6</f>
        <v>117002880</v>
      </c>
      <c r="E94" s="2">
        <v>7700</v>
      </c>
      <c r="F94" s="2">
        <v>6.7</v>
      </c>
    </row>
    <row r="95" spans="1:6" ht="12.75">
      <c r="A95" t="s">
        <v>193</v>
      </c>
      <c r="B95" t="s">
        <v>194</v>
      </c>
      <c r="C95" s="1">
        <v>118.69</v>
      </c>
      <c r="D95" s="2">
        <f>20*G4</f>
        <v>1728000</v>
      </c>
      <c r="E95" s="2">
        <v>10</v>
      </c>
      <c r="F95" s="2">
        <v>0.02</v>
      </c>
    </row>
    <row r="96" spans="1:6" ht="12.75">
      <c r="A96" t="s">
        <v>195</v>
      </c>
      <c r="B96" t="s">
        <v>196</v>
      </c>
      <c r="C96" s="1">
        <v>47.9</v>
      </c>
      <c r="D96" s="2">
        <v>0</v>
      </c>
      <c r="E96" s="2">
        <v>0</v>
      </c>
      <c r="F96" s="2">
        <v>0</v>
      </c>
    </row>
    <row r="97" spans="1:6" ht="12.75">
      <c r="A97" t="s">
        <v>197</v>
      </c>
      <c r="B97" t="s">
        <v>198</v>
      </c>
      <c r="C97" s="1">
        <v>183.85</v>
      </c>
      <c r="D97" s="2">
        <f>15*G4</f>
        <v>1296000</v>
      </c>
      <c r="E97" s="2">
        <v>37000</v>
      </c>
      <c r="F97" s="2">
        <v>32</v>
      </c>
    </row>
    <row r="98" spans="1:6" ht="12.75">
      <c r="A98" t="s">
        <v>199</v>
      </c>
      <c r="B98" t="s">
        <v>200</v>
      </c>
      <c r="C98" s="1">
        <v>238.03</v>
      </c>
      <c r="D98" s="2" t="s">
        <v>10</v>
      </c>
      <c r="E98" s="2" t="s">
        <v>10</v>
      </c>
      <c r="F98" s="2" t="s">
        <v>10</v>
      </c>
    </row>
    <row r="99" spans="1:6" ht="12.75">
      <c r="A99" t="s">
        <v>201</v>
      </c>
      <c r="B99" t="s">
        <v>202</v>
      </c>
      <c r="C99" s="1">
        <v>50.942</v>
      </c>
      <c r="D99" s="2">
        <f>48*G5</f>
        <v>2880</v>
      </c>
      <c r="E99" s="2">
        <v>470000</v>
      </c>
      <c r="F99" s="2">
        <v>41</v>
      </c>
    </row>
    <row r="100" spans="1:6" ht="12.75">
      <c r="A100" t="s">
        <v>203</v>
      </c>
      <c r="B100" t="s">
        <v>204</v>
      </c>
      <c r="C100" s="1">
        <v>131.3</v>
      </c>
      <c r="D100" s="2">
        <f>7*G4</f>
        <v>604800</v>
      </c>
      <c r="E100" s="2">
        <v>3200</v>
      </c>
      <c r="F100" s="2">
        <v>2.8</v>
      </c>
    </row>
    <row r="101" spans="1:6" ht="12.75">
      <c r="A101" t="s">
        <v>205</v>
      </c>
      <c r="B101" t="s">
        <v>206</v>
      </c>
      <c r="C101" s="1">
        <v>173.04</v>
      </c>
      <c r="D101" s="2">
        <f>275*G4</f>
        <v>23760000</v>
      </c>
      <c r="E101" s="2">
        <v>780</v>
      </c>
      <c r="F101" s="2">
        <v>0.7</v>
      </c>
    </row>
    <row r="102" spans="1:6" ht="12.75">
      <c r="A102" t="s">
        <v>207</v>
      </c>
      <c r="B102" t="s">
        <v>208</v>
      </c>
      <c r="C102" s="1">
        <v>88.905</v>
      </c>
      <c r="D102" s="2">
        <f>24*G4</f>
        <v>2073600</v>
      </c>
      <c r="E102" s="2">
        <v>1000</v>
      </c>
      <c r="F102" s="2">
        <v>0.9</v>
      </c>
    </row>
    <row r="103" spans="1:6" ht="12.75">
      <c r="A103" t="s">
        <v>209</v>
      </c>
      <c r="B103" t="s">
        <v>210</v>
      </c>
      <c r="C103" s="1">
        <v>65.37</v>
      </c>
      <c r="D103" s="2">
        <f>5*G4</f>
        <v>432000</v>
      </c>
      <c r="E103" s="2">
        <v>1600</v>
      </c>
      <c r="F103" s="2">
        <v>1.4</v>
      </c>
    </row>
    <row r="104" spans="1:6" ht="12.75">
      <c r="A104" t="s">
        <v>211</v>
      </c>
      <c r="B104" t="s">
        <v>212</v>
      </c>
      <c r="C104" s="1">
        <v>91.22</v>
      </c>
      <c r="D104" s="2">
        <f>79*G3</f>
        <v>284400</v>
      </c>
      <c r="E104" s="2">
        <v>10</v>
      </c>
      <c r="F104" s="2">
        <v>0.02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Menelle</dc:creator>
  <cp:keywords/>
  <dc:description/>
  <cp:lastModifiedBy>menelle</cp:lastModifiedBy>
  <dcterms:created xsi:type="dcterms:W3CDTF">2003-04-03T12:03:19Z</dcterms:created>
  <dcterms:modified xsi:type="dcterms:W3CDTF">2008-03-16T16:21:08Z</dcterms:modified>
  <cp:category/>
  <cp:version/>
  <cp:contentType/>
  <cp:contentStatus/>
</cp:coreProperties>
</file>